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3-4补贴花名册" sheetId="1" r:id="rId1"/>
  </sheets>
  <externalReferences>
    <externalReference r:id="rId2"/>
  </externalReferences>
  <definedNames>
    <definedName name="Column">'[1]00.系统栏名定义'!$B$4:$G$780</definedName>
    <definedName name="Name">'[1]00.系统栏名定义'!$B$4:$B$946</definedName>
  </definedNames>
  <calcPr calcId="144525"/>
</workbook>
</file>

<file path=xl/sharedStrings.xml><?xml version="1.0" encoding="utf-8"?>
<sst xmlns="http://schemas.openxmlformats.org/spreadsheetml/2006/main" count="1977" uniqueCount="980">
  <si>
    <t>表6</t>
  </si>
  <si>
    <t>濮阳市补贴性职业技能提升培训学员补贴花名册</t>
  </si>
  <si>
    <t>培训机构（公章）：</t>
  </si>
  <si>
    <t xml:space="preserve">        培训班名称：2021【中式面点师(合格证)】经开区01班</t>
  </si>
  <si>
    <t>机构负责人签字：韩素玲</t>
  </si>
  <si>
    <t>填表人签字：刘威</t>
  </si>
  <si>
    <t xml:space="preserve">                                 填表日期：    2021 年    12 月   1 日</t>
  </si>
  <si>
    <t>序号</t>
  </si>
  <si>
    <t>姓名</t>
  </si>
  <si>
    <t>人员类别</t>
  </si>
  <si>
    <t>身份证号</t>
  </si>
  <si>
    <t>性别</t>
  </si>
  <si>
    <t>联系方式</t>
  </si>
  <si>
    <t>培训专业</t>
  </si>
  <si>
    <t>证书级别</t>
  </si>
  <si>
    <t>证书编号</t>
  </si>
  <si>
    <t>家庭地址</t>
  </si>
  <si>
    <t>学时
统计</t>
  </si>
  <si>
    <t>培训补贴
（元）</t>
  </si>
  <si>
    <t xml:space="preserve">
胡海婷</t>
  </si>
  <si>
    <t>2-3</t>
  </si>
  <si>
    <t>410928******290628</t>
  </si>
  <si>
    <t>女</t>
  </si>
  <si>
    <t>1763938****</t>
  </si>
  <si>
    <t>中式面点</t>
  </si>
  <si>
    <t>合格证</t>
  </si>
  <si>
    <t>16090806210061565</t>
  </si>
  <si>
    <t>胡河南省濮阳市华龙区新习乡火厢头村36号</t>
  </si>
  <si>
    <t>840</t>
  </si>
  <si>
    <t>管秀玲</t>
  </si>
  <si>
    <t>410901******100048</t>
  </si>
  <si>
    <t>1803935****</t>
  </si>
  <si>
    <t>16090806210061566</t>
  </si>
  <si>
    <t>河南省濮阳市华龙区建设路办事处五甲户村6组</t>
  </si>
  <si>
    <t>胡美君</t>
  </si>
  <si>
    <t>410901******069661</t>
  </si>
  <si>
    <t>1803752****</t>
  </si>
  <si>
    <t>16090806210061567</t>
  </si>
  <si>
    <t>河南省濮阳市华龙区胜利东路采油四厂腾飞小区69号楼4单元5号</t>
  </si>
  <si>
    <t>李瑞省</t>
  </si>
  <si>
    <t>410928******191227</t>
  </si>
  <si>
    <t>1783827****</t>
  </si>
  <si>
    <t>16090806210061568</t>
  </si>
  <si>
    <t>河南省濮阳县柳屯镇马赛村094号</t>
  </si>
  <si>
    <t>李素英</t>
  </si>
  <si>
    <t>410926******092047</t>
  </si>
  <si>
    <t>1583939****</t>
  </si>
  <si>
    <t>16090806210061569</t>
  </si>
  <si>
    <t>河南省范县白衣阁乡四合村1号</t>
  </si>
  <si>
    <t>李志红</t>
  </si>
  <si>
    <t>410901******15123X</t>
  </si>
  <si>
    <t>男</t>
  </si>
  <si>
    <t>1563935****</t>
  </si>
  <si>
    <t>16090806210061570</t>
  </si>
  <si>
    <t>河南省濮阳市华龙区胡村乡孔村3组</t>
  </si>
  <si>
    <t>梁少更</t>
  </si>
  <si>
    <t>410928******110636</t>
  </si>
  <si>
    <t>1850897****</t>
  </si>
  <si>
    <t>16090806210061571</t>
  </si>
  <si>
    <t>河南省澳阳市华龙区新习乡湾子村163号</t>
  </si>
  <si>
    <t>梁为华</t>
  </si>
  <si>
    <t>410928******090664</t>
  </si>
  <si>
    <t>1823600****</t>
  </si>
  <si>
    <t>16090806210061572</t>
  </si>
  <si>
    <t>河南省濮阳市华龙区新习乡大韩村1号</t>
  </si>
  <si>
    <t>刘翠</t>
  </si>
  <si>
    <t>410927******077022</t>
  </si>
  <si>
    <t>1585258****</t>
  </si>
  <si>
    <t>16090806210061573</t>
  </si>
  <si>
    <t>河南省台前县打渔陈乡何庄村248号</t>
  </si>
  <si>
    <t>童世兰</t>
  </si>
  <si>
    <t>410928******119620</t>
  </si>
  <si>
    <t>1393830****</t>
  </si>
  <si>
    <t>16090806210061574</t>
  </si>
  <si>
    <t>河南省濮阳县城关镇西门里12号</t>
  </si>
  <si>
    <t>王青云</t>
  </si>
  <si>
    <t>410928******20002X</t>
  </si>
  <si>
    <t>1593671****</t>
  </si>
  <si>
    <t>16090806210061575</t>
  </si>
  <si>
    <t>河南省濮阳县郎中乡政府家属院1号</t>
  </si>
  <si>
    <t>王亚飞</t>
  </si>
  <si>
    <t>410928******165154</t>
  </si>
  <si>
    <t>1319356****</t>
  </si>
  <si>
    <t>16090806210061576</t>
  </si>
  <si>
    <t>河南省濮阳市华龙区胜利西路271号院1号楼1单元4号</t>
  </si>
  <si>
    <t>韦姣娥</t>
  </si>
  <si>
    <t>410928******230024</t>
  </si>
  <si>
    <t>1570399****</t>
  </si>
  <si>
    <t>16090806210061577</t>
  </si>
  <si>
    <t>河南省濮阳市华龙区王助乡花西村6组</t>
  </si>
  <si>
    <t>魏合旺</t>
  </si>
  <si>
    <t>410901******261532</t>
  </si>
  <si>
    <t>1378393****</t>
  </si>
  <si>
    <t>16090806210061578</t>
  </si>
  <si>
    <t>河南省濮阳市华龙区岳村乡邢庄村2组</t>
  </si>
  <si>
    <t>邢彦花</t>
  </si>
  <si>
    <t>410901******112326</t>
  </si>
  <si>
    <t>1359265****</t>
  </si>
  <si>
    <t>16090806210061579</t>
  </si>
  <si>
    <t>河南省濮阳县城关镇东关街480号</t>
  </si>
  <si>
    <t>张琳杰</t>
  </si>
  <si>
    <t>410928******190014</t>
  </si>
  <si>
    <t>1823930****</t>
  </si>
  <si>
    <t>16090806210061580</t>
  </si>
  <si>
    <t>河南省濮阳市华龙区王助乡大村4组</t>
  </si>
  <si>
    <t>张志梅</t>
  </si>
  <si>
    <t>410901******011584</t>
  </si>
  <si>
    <t>1503930****</t>
  </si>
  <si>
    <t>16090806210061581</t>
  </si>
  <si>
    <t>河南省濮阳市华龙区人民路76号</t>
  </si>
  <si>
    <t>周新华</t>
  </si>
  <si>
    <t>410928******140067</t>
  </si>
  <si>
    <t>1378138****</t>
  </si>
  <si>
    <t>16090806210061582</t>
  </si>
  <si>
    <t>河南省濮阳市华龙区王助乡丁寨村8组</t>
  </si>
  <si>
    <t>卓珍珍</t>
  </si>
  <si>
    <t>410928******200048</t>
  </si>
  <si>
    <t>1573742****</t>
  </si>
  <si>
    <t>16090806210061583</t>
  </si>
  <si>
    <t>河南省濮阳县中原油田井下作业公司家属院常青小区34栋4单元8号</t>
  </si>
  <si>
    <t>常素士</t>
  </si>
  <si>
    <t>410928******230626</t>
  </si>
  <si>
    <t>1763936****</t>
  </si>
  <si>
    <t>16090806210061584</t>
  </si>
  <si>
    <t>河南省濮阳市华龙区新习乡王庄村230号</t>
  </si>
  <si>
    <t>库素花</t>
  </si>
  <si>
    <t>410928******110625</t>
  </si>
  <si>
    <t>1352118****</t>
  </si>
  <si>
    <t>16090806210061585</t>
  </si>
  <si>
    <t>河南省濮阳市华龙区新习乡王庄村29号</t>
  </si>
  <si>
    <t>刘彩芳</t>
  </si>
  <si>
    <t>410928******254861</t>
  </si>
  <si>
    <t>1383929****</t>
  </si>
  <si>
    <t>16090806210061586</t>
  </si>
  <si>
    <t>河南省濮阳市华龙区新习乡王庄村177号</t>
  </si>
  <si>
    <t>刘相玉</t>
  </si>
  <si>
    <t>410928******070622</t>
  </si>
  <si>
    <t>1589049****</t>
  </si>
  <si>
    <t>16090806210061587</t>
  </si>
  <si>
    <t>河南省濮阳市华龙区新习乡王庄村178号</t>
  </si>
  <si>
    <t>刘香连</t>
  </si>
  <si>
    <t>410928******260660</t>
  </si>
  <si>
    <t>1523935****</t>
  </si>
  <si>
    <t>16090806210061588</t>
  </si>
  <si>
    <t>河南省濮阳市华龙区新习乡王庄村27号</t>
  </si>
  <si>
    <t>史翠寒</t>
  </si>
  <si>
    <t>410928******010647</t>
  </si>
  <si>
    <t>1583938****</t>
  </si>
  <si>
    <t>16090806210061589</t>
  </si>
  <si>
    <t>河南省濮阳市华龙区新习乡王庄村169号</t>
  </si>
  <si>
    <t>史风琴</t>
  </si>
  <si>
    <t>410928******150629</t>
  </si>
  <si>
    <t>1308010****</t>
  </si>
  <si>
    <t>16090806210061590</t>
  </si>
  <si>
    <t>河南省濮阳市华龙区新习乡寺上村117号</t>
  </si>
  <si>
    <t>史素民</t>
  </si>
  <si>
    <t>410928******160626</t>
  </si>
  <si>
    <t>1583935****</t>
  </si>
  <si>
    <t>16090806210061591</t>
  </si>
  <si>
    <t>宋翠玲</t>
  </si>
  <si>
    <t>410928******17062X</t>
  </si>
  <si>
    <t>16090806210061592</t>
  </si>
  <si>
    <t>河南省濮阳市华龙区新习乡王庄村18号</t>
  </si>
  <si>
    <t>王凤勤</t>
  </si>
  <si>
    <t>410928******040624</t>
  </si>
  <si>
    <t>1823838****</t>
  </si>
  <si>
    <t>16090806210061593</t>
  </si>
  <si>
    <t>河南省濮阳市华龙区新习乡王庄村200号</t>
  </si>
  <si>
    <t>王青香</t>
  </si>
  <si>
    <t>410928******130620</t>
  </si>
  <si>
    <t>1874994****</t>
  </si>
  <si>
    <t>16090806210061594</t>
  </si>
  <si>
    <t>河南省濮阳市华龙区新习乡王庄村15号</t>
  </si>
  <si>
    <t>王相姣</t>
  </si>
  <si>
    <t>410928******150627</t>
  </si>
  <si>
    <t>1351394****</t>
  </si>
  <si>
    <t>16090806210061595</t>
  </si>
  <si>
    <t>河南省濮阳市华龙区新习乡王庄村218号</t>
  </si>
  <si>
    <t>王亚南</t>
  </si>
  <si>
    <t>410928******130624</t>
  </si>
  <si>
    <t>1534630****</t>
  </si>
  <si>
    <t>16090806210061596</t>
  </si>
  <si>
    <t>河南省濮阳市华龙区新习乡西别寨村150号</t>
  </si>
  <si>
    <t>谢香红</t>
  </si>
  <si>
    <t>410928******190640</t>
  </si>
  <si>
    <t>1572927****</t>
  </si>
  <si>
    <t>16090806210061597</t>
  </si>
  <si>
    <t>河南省濮阳市华龙区新习乡王庄村88号</t>
  </si>
  <si>
    <t>于风西</t>
  </si>
  <si>
    <t>410928******160625</t>
  </si>
  <si>
    <t>1346171****</t>
  </si>
  <si>
    <t>16090806210061598</t>
  </si>
  <si>
    <t>河南省濮阳市华龙区新习乡王庄村123号</t>
  </si>
  <si>
    <t>张美利</t>
  </si>
  <si>
    <t>410928******100663</t>
  </si>
  <si>
    <t>1508326****</t>
  </si>
  <si>
    <t>16090806210061599</t>
  </si>
  <si>
    <t>河南省濮阳市华龙区新习乡王庄村190号</t>
  </si>
  <si>
    <t>卓荣花</t>
  </si>
  <si>
    <t>410928******073921</t>
  </si>
  <si>
    <t>1563930****</t>
  </si>
  <si>
    <t>16090806210061600</t>
  </si>
  <si>
    <t>河南省濮阳市华龙区新习乡王庄村20号</t>
  </si>
  <si>
    <t xml:space="preserve"> 刘明明</t>
  </si>
  <si>
    <t>410926******15121X</t>
  </si>
  <si>
    <t>1509023****</t>
  </si>
  <si>
    <t>16090806210061652</t>
  </si>
  <si>
    <t>河南省范县辛庄乡杨庄村</t>
  </si>
  <si>
    <t>曹菊花</t>
  </si>
  <si>
    <t>410928******106328</t>
  </si>
  <si>
    <t>1346174****</t>
  </si>
  <si>
    <t>16090806210061651</t>
  </si>
  <si>
    <t>河南省濮阳县习城乡兰占村131号</t>
  </si>
  <si>
    <t>陈秀梅</t>
  </si>
  <si>
    <t>410922******125765</t>
  </si>
  <si>
    <t>1352561****</t>
  </si>
  <si>
    <t>16090806210061650</t>
  </si>
  <si>
    <t>濮阳市华龙区京开大道52 6号院</t>
  </si>
  <si>
    <t>崔素平</t>
  </si>
  <si>
    <t xml:space="preserve"> 41090******2191525</t>
  </si>
  <si>
    <t>1763931****</t>
  </si>
  <si>
    <t>16090806210061649</t>
  </si>
  <si>
    <t>河南省濮阳市华龙区皇甫办事处后皇甫村7组</t>
  </si>
  <si>
    <t>邓瑞丽</t>
  </si>
  <si>
    <t>412724******122988</t>
  </si>
  <si>
    <t>1369393****</t>
  </si>
  <si>
    <t>16090806210061648</t>
  </si>
  <si>
    <t>河南省濮阳市华龙区</t>
  </si>
  <si>
    <t>范保群</t>
  </si>
  <si>
    <t>410901******141135</t>
  </si>
  <si>
    <t>1340393****</t>
  </si>
  <si>
    <t>16090806210061647</t>
  </si>
  <si>
    <t>河南省濮阳市华龙区胡村乡前范庄村3组</t>
  </si>
  <si>
    <t>高庆军</t>
  </si>
  <si>
    <t>410527******015015</t>
  </si>
  <si>
    <t>1803729****</t>
  </si>
  <si>
    <t>16090806210061632</t>
  </si>
  <si>
    <t>河南省内黄县后河镇西乜固村2 75号</t>
  </si>
  <si>
    <t>李贵琴</t>
  </si>
  <si>
    <t>410901******281149</t>
  </si>
  <si>
    <t>1893938****</t>
  </si>
  <si>
    <t>16090806210061646</t>
  </si>
  <si>
    <t>河南省濮阳市华龙区胜利东路181号添运小区36号楼</t>
  </si>
  <si>
    <t>孙利红</t>
  </si>
  <si>
    <t>410928******103981</t>
  </si>
  <si>
    <t>1573803****</t>
  </si>
  <si>
    <t>16090806210061645</t>
  </si>
  <si>
    <t>河南省濮阳县子岸乡故县村30号</t>
  </si>
  <si>
    <t>田九凤</t>
  </si>
  <si>
    <t>410901******031121</t>
  </si>
  <si>
    <t>1873933****</t>
  </si>
  <si>
    <t>16090806210061644</t>
  </si>
  <si>
    <t>河南省濮阳市华龙区胡村乡史豆固村1排</t>
  </si>
  <si>
    <t>王翠丽</t>
  </si>
  <si>
    <t>410928******104141</t>
  </si>
  <si>
    <t>1583933****</t>
  </si>
  <si>
    <t>16090806210061643</t>
  </si>
  <si>
    <t>河南省濮阳县子岸乡崔良庄村201号</t>
  </si>
  <si>
    <t>王贵姣</t>
  </si>
  <si>
    <t>410928******070026</t>
  </si>
  <si>
    <t>1380393****</t>
  </si>
  <si>
    <t>16090806210061642</t>
  </si>
  <si>
    <t>河南省濮阳市华龙区胜利小区9 8楼1单元5号</t>
  </si>
  <si>
    <t>王金亮</t>
  </si>
  <si>
    <t>410928******250011</t>
  </si>
  <si>
    <t>1593938****</t>
  </si>
  <si>
    <t>16090806210061641</t>
  </si>
  <si>
    <t>王丽芹</t>
  </si>
  <si>
    <t>410901******031565</t>
  </si>
  <si>
    <t>16090806210061640</t>
  </si>
  <si>
    <t>河南省濮阳市华龙区王助乡后漳消村1组</t>
  </si>
  <si>
    <t>韦荣利</t>
  </si>
  <si>
    <t>410901******031528</t>
  </si>
  <si>
    <t>1393939****</t>
  </si>
  <si>
    <t>16090806210061639</t>
  </si>
  <si>
    <t>河南省濮阳市华龙区王助乡西郭寨村2组</t>
  </si>
  <si>
    <t>徐金花</t>
  </si>
  <si>
    <t>410901******050083</t>
  </si>
  <si>
    <t>1893936****</t>
  </si>
  <si>
    <t>16090806210061638</t>
  </si>
  <si>
    <t>河南省濮阳市华龙区大庆路石化四厂18号楼3单元8号</t>
  </si>
  <si>
    <t>姚钢付</t>
  </si>
  <si>
    <t>410922******240019</t>
  </si>
  <si>
    <t>1308011****</t>
  </si>
  <si>
    <t>16090806210061637</t>
  </si>
  <si>
    <t>河南省清丰县城关镇西后井村9号</t>
  </si>
  <si>
    <t>张风阁</t>
  </si>
  <si>
    <t>410901******081521</t>
  </si>
  <si>
    <t>1593933****</t>
  </si>
  <si>
    <t>16090806210061636</t>
  </si>
  <si>
    <t>河南省濮阳市华龙区王助乡张庄村4组</t>
  </si>
  <si>
    <t>张俊兰</t>
  </si>
  <si>
    <t>410928******152824</t>
  </si>
  <si>
    <t>1303398****</t>
  </si>
  <si>
    <t>16090806210061635</t>
  </si>
  <si>
    <t>河南省濮阳县王称坝乡小电村30号</t>
  </si>
  <si>
    <t>赵利平</t>
  </si>
  <si>
    <t>410928******130023</t>
  </si>
  <si>
    <t>1563932****</t>
  </si>
  <si>
    <t>16090806210061634</t>
  </si>
  <si>
    <t>河南省濮阳市华龙区古城路如意小区2号楼2单元11号楼</t>
  </si>
  <si>
    <t>周素珍</t>
  </si>
  <si>
    <t>410927******10506X</t>
  </si>
  <si>
    <t>1593939****</t>
  </si>
  <si>
    <t>16090806210061633</t>
  </si>
  <si>
    <t>河南省台前县清水河乡岳楼村158号</t>
  </si>
  <si>
    <t>常晓雪</t>
  </si>
  <si>
    <t>410902******245529</t>
  </si>
  <si>
    <t>1853033****</t>
  </si>
  <si>
    <t>16090806210061601</t>
  </si>
  <si>
    <t>河南省濮阳市华龙区新习乡吉林平村5号</t>
  </si>
  <si>
    <t>楚翠田</t>
  </si>
  <si>
    <t>410901******200025</t>
  </si>
  <si>
    <t>1383932****</t>
  </si>
  <si>
    <t>16090806210061602</t>
  </si>
  <si>
    <t>河南省濮阳市华龙区中原路204号泓天威家属院号楼3单元2号</t>
  </si>
  <si>
    <t>董青菊</t>
  </si>
  <si>
    <t>410928******100660</t>
  </si>
  <si>
    <t>1763933****</t>
  </si>
  <si>
    <t>16090806210061603</t>
  </si>
  <si>
    <t>河南省濮阳市华龙区新习乡杜寨村93号</t>
  </si>
  <si>
    <t>杜凤琴</t>
  </si>
  <si>
    <t>410928******04064X</t>
  </si>
  <si>
    <t>1589326****</t>
  </si>
  <si>
    <t>16090806210061604</t>
  </si>
  <si>
    <t>河南省濮阳市华龙区新习乡王庄村172号</t>
  </si>
  <si>
    <t>耿会茹</t>
  </si>
  <si>
    <t>410526******203461</t>
  </si>
  <si>
    <t>1513851****</t>
  </si>
  <si>
    <t>16090806210061605</t>
  </si>
  <si>
    <t>河南省濮阳市华龙区新习乡南沙合村75号</t>
  </si>
  <si>
    <t>候爱霞</t>
  </si>
  <si>
    <t>410928******212781</t>
  </si>
  <si>
    <t>1573802****</t>
  </si>
  <si>
    <t>16090806210061606</t>
  </si>
  <si>
    <t>河南省濮阳县王称堌镇高庄村398号</t>
  </si>
  <si>
    <t>胡本普</t>
  </si>
  <si>
    <t>410928******170658</t>
  </si>
  <si>
    <t>1523999****</t>
  </si>
  <si>
    <t>16090806210061607</t>
  </si>
  <si>
    <t>河南省濮阳市华龙区新习乡东街村34号</t>
  </si>
  <si>
    <t>胡鹏飞</t>
  </si>
  <si>
    <t>410928******070637</t>
  </si>
  <si>
    <t>1593936****</t>
  </si>
  <si>
    <t>16090806210061608</t>
  </si>
  <si>
    <t>河南省濮阳市华龙区新习乡西街村134号</t>
  </si>
  <si>
    <t>胡宗堂</t>
  </si>
  <si>
    <t>410928******090616</t>
  </si>
  <si>
    <t>1332393****</t>
  </si>
  <si>
    <t>16090806210061609</t>
  </si>
  <si>
    <t>河南省濮阳市华龙区新习乡北街村195号</t>
  </si>
  <si>
    <t>李利霞</t>
  </si>
  <si>
    <t>410923******047221</t>
  </si>
  <si>
    <t>1573801****</t>
  </si>
  <si>
    <t>16090806210061610</t>
  </si>
  <si>
    <t>河南省南乐县福堪乡李胥平3号</t>
  </si>
  <si>
    <t>孟飞</t>
  </si>
  <si>
    <t>410928******100627</t>
  </si>
  <si>
    <t>1363968****</t>
  </si>
  <si>
    <t>16090806210061611</t>
  </si>
  <si>
    <t>河南省濮阳市华龙区新习乡西鹿斗村161号</t>
  </si>
  <si>
    <t>孟珂颖</t>
  </si>
  <si>
    <t>410928******220641</t>
  </si>
  <si>
    <t>16090806210061612</t>
  </si>
  <si>
    <t>河南省濮阳市华龙区新习乡西鹿斗村97号</t>
  </si>
  <si>
    <t>聂素换</t>
  </si>
  <si>
    <t>410527******104629</t>
  </si>
  <si>
    <t>1853031****</t>
  </si>
  <si>
    <t>16090806210061613</t>
  </si>
  <si>
    <t>河南省濮阳市华龙区新习乡西街村207号</t>
  </si>
  <si>
    <t>潘翠果</t>
  </si>
  <si>
    <t>410928******114222</t>
  </si>
  <si>
    <t>1873934****</t>
  </si>
  <si>
    <t>16090806210061614</t>
  </si>
  <si>
    <t>河南省濮阳县庆祖镇魏榆林头村152号</t>
  </si>
  <si>
    <t>秦香琴</t>
  </si>
  <si>
    <t>410928******160629</t>
  </si>
  <si>
    <t>1361986****</t>
  </si>
  <si>
    <t>16090806210061615</t>
  </si>
  <si>
    <t>河南省濮阳市华龙区新习乡杜寨村69号</t>
  </si>
  <si>
    <t>任军丽</t>
  </si>
  <si>
    <t>410928******110645</t>
  </si>
  <si>
    <t>1513931****</t>
  </si>
  <si>
    <t>16090806210061616</t>
  </si>
  <si>
    <t>河南省濮阳市华龙区新习乡湾子村298号</t>
  </si>
  <si>
    <t>史晨梦</t>
  </si>
  <si>
    <t>410928******260667</t>
  </si>
  <si>
    <t>1321347****</t>
  </si>
  <si>
    <t>16090806210061617</t>
  </si>
  <si>
    <t>河南省濮阳市华龙区新习乡张拐村77号</t>
  </si>
  <si>
    <t>史香玲</t>
  </si>
  <si>
    <t>410928******040623</t>
  </si>
  <si>
    <t>1500393****</t>
  </si>
  <si>
    <t>16090806210061618</t>
  </si>
  <si>
    <t>河南省濮阳市华龙区新习乡夹堤村242号</t>
  </si>
  <si>
    <t>田素芳</t>
  </si>
  <si>
    <t>410526******162027</t>
  </si>
  <si>
    <t>1384933****</t>
  </si>
  <si>
    <t>16090806210061619</t>
  </si>
  <si>
    <t>河南省濮阳市华龙区新习乡芦寨村75号</t>
  </si>
  <si>
    <t>王婷婷</t>
  </si>
  <si>
    <t>140522******259782</t>
  </si>
  <si>
    <t>1560061****</t>
  </si>
  <si>
    <t>16090806210061620</t>
  </si>
  <si>
    <t>河南省内黄县中召乡杨村154号</t>
  </si>
  <si>
    <t>吴梦媛</t>
  </si>
  <si>
    <t>410928******250681</t>
  </si>
  <si>
    <t>1325309****</t>
  </si>
  <si>
    <t>16090806210061621</t>
  </si>
  <si>
    <t>河南省濮阳市华龙区新习乡西街村41号</t>
  </si>
  <si>
    <t>徐亚萍</t>
  </si>
  <si>
    <t>410928******022443</t>
  </si>
  <si>
    <t>1384932****</t>
  </si>
  <si>
    <t>16090806210061622</t>
  </si>
  <si>
    <t>河南省濮阳市华龙区新习乡南街村46号</t>
  </si>
  <si>
    <t>张东峰</t>
  </si>
  <si>
    <t>410926******254027</t>
  </si>
  <si>
    <t>1843937****</t>
  </si>
  <si>
    <t>16090806210061623</t>
  </si>
  <si>
    <t>河南省范县张庄乡闵子墓村63号</t>
  </si>
  <si>
    <t>张慧敏</t>
  </si>
  <si>
    <t>410901******121544</t>
  </si>
  <si>
    <t>1564971****</t>
  </si>
  <si>
    <t>16090806210061624</t>
  </si>
  <si>
    <t>河南省濮阳市华龙区新习乡小寨村220号</t>
  </si>
  <si>
    <t>张利红</t>
  </si>
  <si>
    <t>410928******010704</t>
  </si>
  <si>
    <t>1879095****</t>
  </si>
  <si>
    <t>16090806210061625</t>
  </si>
  <si>
    <t>河南省濮阳市华龙区新习乡寺上村86号</t>
  </si>
  <si>
    <t>张利霞</t>
  </si>
  <si>
    <t>410928******240643</t>
  </si>
  <si>
    <t>16090806210061626</t>
  </si>
  <si>
    <t>河南省濮阳市华龙区新习乡苏拐村104号</t>
  </si>
  <si>
    <t>张孟如</t>
  </si>
  <si>
    <t>410901******111522</t>
  </si>
  <si>
    <t>1873938****</t>
  </si>
  <si>
    <t>16090806210061627</t>
  </si>
  <si>
    <t>河南省濮阳市华龙区皇甫村办事处前皇甫村3组</t>
  </si>
  <si>
    <t>张清竹</t>
  </si>
  <si>
    <t>410901******281546</t>
  </si>
  <si>
    <t>16090806210061628</t>
  </si>
  <si>
    <t>河南省濮阳市华龙区新习乡小堤村117号</t>
  </si>
  <si>
    <t>张彦伟</t>
  </si>
  <si>
    <t>410928******270648</t>
  </si>
  <si>
    <t>16090806210061629</t>
  </si>
  <si>
    <t>河南省濮阳市华龙区新习乡道口村242号</t>
  </si>
  <si>
    <t>赵会利</t>
  </si>
  <si>
    <t>410928******210627</t>
  </si>
  <si>
    <t>1352560****</t>
  </si>
  <si>
    <t>16090806210061630</t>
  </si>
  <si>
    <t>河南省濮阳市华龙区新习乡东南斗村96号</t>
  </si>
  <si>
    <t>朱楠楠</t>
  </si>
  <si>
    <t>410928******173982</t>
  </si>
  <si>
    <t>1528692****</t>
  </si>
  <si>
    <t>16090806210061631</t>
  </si>
  <si>
    <t>河南省濮阳县子岸乡大陈村109号</t>
  </si>
  <si>
    <t>张秀娜</t>
  </si>
  <si>
    <t>410901******151547</t>
  </si>
  <si>
    <t>16090806210061677</t>
  </si>
  <si>
    <t>河南省濮阳市华龙区皇甫办事处马辛庄村2组</t>
  </si>
  <si>
    <t>王红艳</t>
  </si>
  <si>
    <t>410527******105021</t>
  </si>
  <si>
    <t>1327393****</t>
  </si>
  <si>
    <t>16090806210061676</t>
  </si>
  <si>
    <t>河南省濮内黄县后河镇东也固村9号</t>
  </si>
  <si>
    <t>于凤梅</t>
  </si>
  <si>
    <t>410526******092045</t>
  </si>
  <si>
    <t>1873930****</t>
  </si>
  <si>
    <t>16090806210061675</t>
  </si>
  <si>
    <t>河南省濮阳市华龙区王助乡铁炉村3组</t>
  </si>
  <si>
    <t>张国芳</t>
  </si>
  <si>
    <t>410928******155134</t>
  </si>
  <si>
    <t>1308012****</t>
  </si>
  <si>
    <t>16090806210061674</t>
  </si>
  <si>
    <t>河南省濮阳县郎中乡张占集村109号</t>
  </si>
  <si>
    <t>刘献枝</t>
  </si>
  <si>
    <t>412722******093065</t>
  </si>
  <si>
    <t>1303030****</t>
  </si>
  <si>
    <t>16090806210061673</t>
  </si>
  <si>
    <t>河南省西华县叶口乡后李行政村岗王村</t>
  </si>
  <si>
    <t>张俊梅</t>
  </si>
  <si>
    <t>410527******275024</t>
  </si>
  <si>
    <t>1553723****</t>
  </si>
  <si>
    <t>16090806210061672</t>
  </si>
  <si>
    <t>河南省内黄县后河镇小徐村4号</t>
  </si>
  <si>
    <t>张银花</t>
  </si>
  <si>
    <t>410527******165089</t>
  </si>
  <si>
    <t>1356904****</t>
  </si>
  <si>
    <t>16090806210061671</t>
  </si>
  <si>
    <t>河南省内黄县后河镇西固村348号</t>
  </si>
  <si>
    <t>姚迪</t>
  </si>
  <si>
    <t>410901******021533</t>
  </si>
  <si>
    <t>1393831****</t>
  </si>
  <si>
    <t>16090806210061670</t>
  </si>
  <si>
    <t>河南省濮阳市华龙区王助乡施屯村1组</t>
  </si>
  <si>
    <t>李彦利</t>
  </si>
  <si>
    <t>410527******276221</t>
  </si>
  <si>
    <t>1321395****</t>
  </si>
  <si>
    <t>16090806210061669</t>
  </si>
  <si>
    <t>河南省内黄县田氏乡李屯村145号</t>
  </si>
  <si>
    <t>盛瑞娟</t>
  </si>
  <si>
    <t>410928******062127</t>
  </si>
  <si>
    <t>1750393****</t>
  </si>
  <si>
    <t>16090806210061668</t>
  </si>
  <si>
    <t>河南省濮阳县文留镇盛庄村158号</t>
  </si>
  <si>
    <t>王文静</t>
  </si>
  <si>
    <t>410527******045010</t>
  </si>
  <si>
    <t>1753933****</t>
  </si>
  <si>
    <t>16090806210061667</t>
  </si>
  <si>
    <t>河南省内黄县后河镇西王院村92号</t>
  </si>
  <si>
    <t>王晓婷</t>
  </si>
  <si>
    <t>410527******049726</t>
  </si>
  <si>
    <t>1831739****</t>
  </si>
  <si>
    <t>16090806210061666</t>
  </si>
  <si>
    <t>河南省内黄县后河镇西固村316号</t>
  </si>
  <si>
    <t>张慧艳</t>
  </si>
  <si>
    <t>410922******153529</t>
  </si>
  <si>
    <t>1551663****</t>
  </si>
  <si>
    <t>16090806210061665</t>
  </si>
  <si>
    <t>河南省濮阳市华龙区胡村乡张田楼村4排</t>
  </si>
  <si>
    <t>王莺莺</t>
  </si>
  <si>
    <t>410901******101520</t>
  </si>
  <si>
    <t>1352526****</t>
  </si>
  <si>
    <t>16090806210061664</t>
  </si>
  <si>
    <t>河南省濮阳市华龙区王助乡康呼村5组</t>
  </si>
  <si>
    <t>齐礼明</t>
  </si>
  <si>
    <t>410922******190937</t>
  </si>
  <si>
    <t>1360383****</t>
  </si>
  <si>
    <t>16090806210061663</t>
  </si>
  <si>
    <t>河南省清丰县仙庄镇齐家村1排</t>
  </si>
  <si>
    <t>王菲菲</t>
  </si>
  <si>
    <t>410901******151522</t>
  </si>
  <si>
    <t>1853937****</t>
  </si>
  <si>
    <t>16090806210061662</t>
  </si>
  <si>
    <t>河南省濮阳市华龙区皇甫办事处前皇甫村1组</t>
  </si>
  <si>
    <t>孔艳彩</t>
  </si>
  <si>
    <t>410901******161123</t>
  </si>
  <si>
    <t>1321396****</t>
  </si>
  <si>
    <t>16090806210061661</t>
  </si>
  <si>
    <t>河南省濮阳市华龙区胜利东路办事处戚城屯村6组</t>
  </si>
  <si>
    <t>马凤珍</t>
  </si>
  <si>
    <t>410901******241524</t>
  </si>
  <si>
    <t>1370080****</t>
  </si>
  <si>
    <t>16090806210061660</t>
  </si>
  <si>
    <t>河南省濮阳市华龙区王助乡马辛庄村4组</t>
  </si>
  <si>
    <t>冯素环</t>
  </si>
  <si>
    <t>410901******151567</t>
  </si>
  <si>
    <t>1390393****</t>
  </si>
  <si>
    <t>16090806210061659</t>
  </si>
  <si>
    <t>河南省濮阳市华龙区王助乡前皇甫村1组</t>
  </si>
  <si>
    <t>王跃利</t>
  </si>
  <si>
    <t>410928******125123</t>
  </si>
  <si>
    <t>1303399****</t>
  </si>
  <si>
    <t>16090806210061658</t>
  </si>
  <si>
    <t>河南省濮阳市华龙区王助乡后皇甫村8组</t>
  </si>
  <si>
    <t>申利银</t>
  </si>
  <si>
    <t>410901******141584</t>
  </si>
  <si>
    <t>1384930****</t>
  </si>
  <si>
    <t>16090806210061657</t>
  </si>
  <si>
    <t>河南省濮阳市华龙区皇甫办事处后皇甫村8组</t>
  </si>
  <si>
    <t>徐艳苹</t>
  </si>
  <si>
    <t>150426******272187</t>
  </si>
  <si>
    <t>1823603****</t>
  </si>
  <si>
    <t>16090806210061656</t>
  </si>
  <si>
    <t>河南省内黄县后河镇西王院村374号</t>
  </si>
  <si>
    <t>乔春玲</t>
  </si>
  <si>
    <t>410926******254449</t>
  </si>
  <si>
    <t>16090806210061655</t>
  </si>
  <si>
    <t>河南省范县张庄乡张弓村27号</t>
  </si>
  <si>
    <t>安琪琪</t>
  </si>
  <si>
    <t>410527******115020</t>
  </si>
  <si>
    <t>1763937****</t>
  </si>
  <si>
    <t>16090806210061654</t>
  </si>
  <si>
    <t>河南省内黄县后河镇安庄村120号</t>
  </si>
  <si>
    <t>李海艳</t>
  </si>
  <si>
    <t>410901******081566</t>
  </si>
  <si>
    <t>16090806210061653</t>
  </si>
  <si>
    <t>河南省濮阳市华龙区王助乡张庄村1组</t>
  </si>
  <si>
    <t>侯艳晨</t>
  </si>
  <si>
    <t>410928******080661</t>
  </si>
  <si>
    <t>1553935****</t>
  </si>
  <si>
    <t>16090806210061678</t>
  </si>
  <si>
    <t>河南省濮阳市华龙区新习乡北街村145号</t>
  </si>
  <si>
    <t>史淑霞</t>
  </si>
  <si>
    <t>410928******150729</t>
  </si>
  <si>
    <t>1520393****</t>
  </si>
  <si>
    <t>16090806210061679</t>
  </si>
  <si>
    <t>河南省濮阳市华龙区新习乡王庄村160号</t>
  </si>
  <si>
    <t>吴春英</t>
  </si>
  <si>
    <t>410928******230740</t>
  </si>
  <si>
    <t>1334393****</t>
  </si>
  <si>
    <t>16090806210061680</t>
  </si>
  <si>
    <t>河南省濮阳市华龙区新习乡寺上村9号</t>
  </si>
  <si>
    <t>吴风美</t>
  </si>
  <si>
    <t>410928******070681</t>
  </si>
  <si>
    <t>16090806210061681</t>
  </si>
  <si>
    <t>河南省濮阳市华龙区新习乡王庄村273号</t>
  </si>
  <si>
    <t>周青玉</t>
  </si>
  <si>
    <t>410928******020640</t>
  </si>
  <si>
    <t>1564973****</t>
  </si>
  <si>
    <t>16090806210061682</t>
  </si>
  <si>
    <t>河南省濮阳市华龙区新习乡王庄村45号</t>
  </si>
  <si>
    <t>孙盼军</t>
  </si>
  <si>
    <t>410928******060646</t>
  </si>
  <si>
    <t>1319350****</t>
  </si>
  <si>
    <t>16090806210061683</t>
  </si>
  <si>
    <t>河南省濮阳市华龙区新习乡寺上230号</t>
  </si>
  <si>
    <t>宋书光</t>
  </si>
  <si>
    <t>410926******112472</t>
  </si>
  <si>
    <t>1365393****</t>
  </si>
  <si>
    <t>16090806210061684</t>
  </si>
  <si>
    <t>河南省范县陈庄乡廖桥村57号</t>
  </si>
  <si>
    <t>张爱雪</t>
  </si>
  <si>
    <t>410527******164264</t>
  </si>
  <si>
    <t xml:space="preserve"> 女</t>
  </si>
  <si>
    <t>1553728****</t>
  </si>
  <si>
    <t>16090806210061685</t>
  </si>
  <si>
    <t>河南省内黄县梁庄镇张辛寨村17 8号</t>
  </si>
  <si>
    <t>张艳玲</t>
  </si>
  <si>
    <t>410902******167124</t>
  </si>
  <si>
    <t>1551548****</t>
  </si>
  <si>
    <t>16090806210061686</t>
  </si>
  <si>
    <t>河南省濮阳市华龙区新习乡王庄村201号</t>
  </si>
  <si>
    <t>张香姣</t>
  </si>
  <si>
    <t>410928******150641</t>
  </si>
  <si>
    <t>1833932****</t>
  </si>
  <si>
    <t>16090806210061687</t>
  </si>
  <si>
    <t>河南省濮阳市华龙区新习乡寺上188号</t>
  </si>
  <si>
    <t>李保勇</t>
  </si>
  <si>
    <t>410928******080616</t>
  </si>
  <si>
    <t>1346169****</t>
  </si>
  <si>
    <t>16090806210061688</t>
  </si>
  <si>
    <t>河南省濮阳市华龙区新习乡王庄村152号</t>
  </si>
  <si>
    <t>李凤梅</t>
  </si>
  <si>
    <t>410928******080664</t>
  </si>
  <si>
    <t>16090806210061689</t>
  </si>
  <si>
    <t>河南省濮阳市华龙区新习乡王庄村30号</t>
  </si>
  <si>
    <t>李翠娥</t>
  </si>
  <si>
    <t>410928******010665</t>
  </si>
  <si>
    <t>1346164****</t>
  </si>
  <si>
    <t>16090806210061690</t>
  </si>
  <si>
    <t>河南省濮阳市华龙区新习乡王庄村13 8号</t>
  </si>
  <si>
    <t>梁桂芳</t>
  </si>
  <si>
    <t>410928******270625</t>
  </si>
  <si>
    <t>1589047****</t>
  </si>
  <si>
    <t>16090806210061691</t>
  </si>
  <si>
    <t>河南省濮阳市华龙区新习乡王庄村4 4号</t>
  </si>
  <si>
    <t>王云云</t>
  </si>
  <si>
    <t>410928******070686</t>
  </si>
  <si>
    <t>1346163****</t>
  </si>
  <si>
    <t>16090806210061693</t>
  </si>
  <si>
    <t>河南省濮阳市华龙区新习乡小堤村1 0号</t>
  </si>
  <si>
    <t>王瑞婷</t>
  </si>
  <si>
    <t>410928******190623</t>
  </si>
  <si>
    <t>1751670****</t>
  </si>
  <si>
    <t>16090806210061692</t>
  </si>
  <si>
    <t>河南省濮阳市华龙区新习乡王庄村15 9号</t>
  </si>
  <si>
    <t>王雪银</t>
  </si>
  <si>
    <t>410928******130661</t>
  </si>
  <si>
    <t>16090806210061694</t>
  </si>
  <si>
    <t>河南省濮阳市华龙区新习乡王庄村15 2号</t>
  </si>
  <si>
    <t>田彦花</t>
  </si>
  <si>
    <t>410526******252027</t>
  </si>
  <si>
    <t>1593678****</t>
  </si>
  <si>
    <t>16090806210061695</t>
  </si>
  <si>
    <t>河南省华龙区新习乡王庄村39号</t>
  </si>
  <si>
    <t>苏瑞芳</t>
  </si>
  <si>
    <t>410928******200662</t>
  </si>
  <si>
    <t>1589321****</t>
  </si>
  <si>
    <t>16090806210061696</t>
  </si>
  <si>
    <t>河南省濮阳市华龙区新习乡马林平村1号</t>
  </si>
  <si>
    <t>苏秀玲</t>
  </si>
  <si>
    <t>410928******010620</t>
  </si>
  <si>
    <t>1508325****</t>
  </si>
  <si>
    <t>16090806210061697</t>
  </si>
  <si>
    <t>河南省液阳市华龙区新习多夹堤村176号</t>
  </si>
  <si>
    <t>赵青喜</t>
  </si>
  <si>
    <t>410928******030627</t>
  </si>
  <si>
    <t>1394973****</t>
  </si>
  <si>
    <t>16090806210061701</t>
  </si>
  <si>
    <t>马玉花</t>
  </si>
  <si>
    <t>410902******256267</t>
  </si>
  <si>
    <t>1593932****</t>
  </si>
  <si>
    <t>16090806210061698</t>
  </si>
  <si>
    <t>河南省濮阳市华龙区新习乡寺上村172号</t>
  </si>
  <si>
    <t>黄淑嫚</t>
  </si>
  <si>
    <t>410928******274865</t>
  </si>
  <si>
    <t>1523997****</t>
  </si>
  <si>
    <t>16090806210061699</t>
  </si>
  <si>
    <t>河南省濮阳县胡壮乡黄村38号</t>
  </si>
  <si>
    <t>黄秦英</t>
  </si>
  <si>
    <t>421181******216247</t>
  </si>
  <si>
    <t>1761388****</t>
  </si>
  <si>
    <t>16090806210061700</t>
  </si>
  <si>
    <t>河南省濮阳市华龙区新习乡王庄村90号</t>
  </si>
  <si>
    <t>冯雁</t>
  </si>
  <si>
    <t>410928******060062</t>
  </si>
  <si>
    <t>1523936****</t>
  </si>
  <si>
    <t>16090806210061702</t>
  </si>
  <si>
    <t>河南省濮阳县城关镇北关街259号</t>
  </si>
  <si>
    <t>刘敬娟</t>
  </si>
  <si>
    <t>410527******135426</t>
  </si>
  <si>
    <t>1883729****</t>
  </si>
  <si>
    <t>16090806210061703</t>
  </si>
  <si>
    <t>河南省内黄县楚旺镇庆丰庄村109号</t>
  </si>
  <si>
    <t>刘素娟</t>
  </si>
  <si>
    <t>410928******192121</t>
  </si>
  <si>
    <t>16090806210061704</t>
  </si>
  <si>
    <t>河南省濮阳县文留镇信用社家属院10号</t>
  </si>
  <si>
    <t>卢秋玲</t>
  </si>
  <si>
    <t>410926******030440</t>
  </si>
  <si>
    <t>1863932****</t>
  </si>
  <si>
    <t>16090806210061705</t>
  </si>
  <si>
    <t>河南省范县濮城镇马路庄村014号</t>
  </si>
  <si>
    <t>宋岩岩</t>
  </si>
  <si>
    <t>412722******020022</t>
  </si>
  <si>
    <t>1506736****</t>
  </si>
  <si>
    <t>16090806210061725</t>
  </si>
  <si>
    <t>河南省西华县城关镇蒋庄行政村孟庄村016号</t>
  </si>
  <si>
    <t>岳瑞红</t>
  </si>
  <si>
    <t>410527******17248X</t>
  </si>
  <si>
    <t>1593665****</t>
  </si>
  <si>
    <t>16090806210061707</t>
  </si>
  <si>
    <t>河南省内黄县毫城乡马次范村118号</t>
  </si>
  <si>
    <t>李新军</t>
  </si>
  <si>
    <t>410527******075011</t>
  </si>
  <si>
    <t>1833935****</t>
  </si>
  <si>
    <t>16090806210061708</t>
  </si>
  <si>
    <t>河南省内黄县后河镇小徐村2号</t>
  </si>
  <si>
    <t>李秀敬</t>
  </si>
  <si>
    <t>410527******242460</t>
  </si>
  <si>
    <t>1523721****</t>
  </si>
  <si>
    <t>16090806210061709</t>
  </si>
  <si>
    <t>河南省内黄县亳城乡马次址范村99号</t>
  </si>
  <si>
    <t>李红良</t>
  </si>
  <si>
    <t>410526******050158</t>
  </si>
  <si>
    <t>1362372****</t>
  </si>
  <si>
    <t>16090806210061710</t>
  </si>
  <si>
    <t>河南省滑县枣村乡南留村</t>
  </si>
  <si>
    <t>王彦娜</t>
  </si>
  <si>
    <t>410901******281528</t>
  </si>
  <si>
    <t>1833936****</t>
  </si>
  <si>
    <t>16090806210061711</t>
  </si>
  <si>
    <t>河南省濮阳市华龙区王助乡西村5组</t>
  </si>
  <si>
    <t>王涛</t>
  </si>
  <si>
    <t>410526******041219</t>
  </si>
  <si>
    <t>1523724****</t>
  </si>
  <si>
    <t>16090806210061712</t>
  </si>
  <si>
    <t>河南省滑县枣村乡南留村173号</t>
  </si>
  <si>
    <t>王玉格</t>
  </si>
  <si>
    <t>410901******14114X</t>
  </si>
  <si>
    <t>1551851****</t>
  </si>
  <si>
    <t>16090806210061713</t>
  </si>
  <si>
    <t>河南省濮阳市华龙区胡村乡2组</t>
  </si>
  <si>
    <t>王青艳</t>
  </si>
  <si>
    <t>410621******092080</t>
  </si>
  <si>
    <t>1779681****</t>
  </si>
  <si>
    <t>16090806210061714</t>
  </si>
  <si>
    <t>河南省浚县屯子镇</t>
  </si>
  <si>
    <t>白丽霞</t>
  </si>
  <si>
    <t>410901******27152X</t>
  </si>
  <si>
    <t>1372174****</t>
  </si>
  <si>
    <t>16090806210061715</t>
  </si>
  <si>
    <t>河南省濮阳市华龙区王助乡西郭寨村3组</t>
  </si>
  <si>
    <t>白素红</t>
  </si>
  <si>
    <t>410901******181547</t>
  </si>
  <si>
    <t>1993938****</t>
  </si>
  <si>
    <t>16090806210061716</t>
  </si>
  <si>
    <t>河南省濮阳市华龙区王助乡西郭寨村３组</t>
  </si>
  <si>
    <t>苏静霞</t>
  </si>
  <si>
    <t>410923******056026</t>
  </si>
  <si>
    <t>1765772****</t>
  </si>
  <si>
    <t>16090806210061717</t>
  </si>
  <si>
    <t>河南省南乐县张果屯镇王落集37号</t>
  </si>
  <si>
    <t>贾记周</t>
  </si>
  <si>
    <t>410923******121714</t>
  </si>
  <si>
    <t>1378131****</t>
  </si>
  <si>
    <t>16090806210061718</t>
  </si>
  <si>
    <t>河南省南乐县元村镇后什固村南街227号</t>
  </si>
  <si>
    <t>赵瑞洁</t>
  </si>
  <si>
    <t>410527******065024</t>
  </si>
  <si>
    <t>1662766****</t>
  </si>
  <si>
    <t>16090806210061719</t>
  </si>
  <si>
    <t>河南省内黄暴后河镇土镇村31号</t>
  </si>
  <si>
    <t>郑志娟</t>
  </si>
  <si>
    <t>410527******119729</t>
  </si>
  <si>
    <t>1352617****</t>
  </si>
  <si>
    <t>河南省内黄县马上乡谭头村34号</t>
  </si>
  <si>
    <t>郭利娟</t>
  </si>
  <si>
    <t>410901******101543</t>
  </si>
  <si>
    <t>16090806210061720</t>
  </si>
  <si>
    <t>河南省濮阳市华龙区王助乡白屯村5组</t>
  </si>
  <si>
    <t>郭翠玲</t>
  </si>
  <si>
    <t>410922******093541</t>
  </si>
  <si>
    <t>1367301****</t>
  </si>
  <si>
    <t>16090806210061721</t>
  </si>
  <si>
    <t>河南省濮阳市华龙区胡村乡贾田楼村5排</t>
  </si>
  <si>
    <t>郭颖</t>
  </si>
  <si>
    <t>410928******07170X</t>
  </si>
  <si>
    <t>1823602****</t>
  </si>
  <si>
    <t>16090806210061722</t>
  </si>
  <si>
    <t>河南省濮阳县户部寨镇后郭庄村158号</t>
  </si>
  <si>
    <t>闫朝刻</t>
  </si>
  <si>
    <t>410527******074618</t>
  </si>
  <si>
    <t>1823725****</t>
  </si>
  <si>
    <t>16090806210061723</t>
  </si>
  <si>
    <t>河南省内黄县中召乡北召村407号</t>
  </si>
  <si>
    <t>闫艳会</t>
  </si>
  <si>
    <t>410928******153961</t>
  </si>
  <si>
    <t>16090806210061724</t>
  </si>
  <si>
    <t>河南省濮阳县子岸乡故县村297号</t>
  </si>
  <si>
    <t>魏红彩</t>
  </si>
  <si>
    <t>410928******010626</t>
  </si>
  <si>
    <t>16090806210061726</t>
  </si>
  <si>
    <t>河南省濮阳市华龙区新习乡湾子村293号</t>
  </si>
  <si>
    <t>韩社莉</t>
  </si>
  <si>
    <t>410922******123825</t>
  </si>
  <si>
    <t>1853030****</t>
  </si>
  <si>
    <t>16090806210061727</t>
  </si>
  <si>
    <t>马素娟</t>
  </si>
  <si>
    <t>410928******150723</t>
  </si>
  <si>
    <t>1831070****</t>
  </si>
  <si>
    <t>河南省濮阳市华龙区新习乡东焦二寨村115号</t>
  </si>
  <si>
    <t>王会民</t>
  </si>
  <si>
    <t>410928******090617</t>
  </si>
  <si>
    <t>1763043****</t>
  </si>
  <si>
    <t>16090806210061728</t>
  </si>
  <si>
    <t>河南省濮阳市华龙区新习乡北街村71号</t>
  </si>
  <si>
    <t>蔡金花</t>
  </si>
  <si>
    <t>410928******154063</t>
  </si>
  <si>
    <t>1362986****</t>
  </si>
  <si>
    <t>中式烹调师</t>
  </si>
  <si>
    <t>初级</t>
  </si>
  <si>
    <t>S000041090008215000109</t>
  </si>
  <si>
    <t>河南省濮阳县子岸镇高庄村20号</t>
  </si>
  <si>
    <t>1440</t>
  </si>
  <si>
    <t>陈彦敏</t>
  </si>
  <si>
    <t>410526******012101</t>
  </si>
  <si>
    <t>1500372****</t>
  </si>
  <si>
    <t>S000041090008215000113</t>
  </si>
  <si>
    <t>河南省滑县四间房乡李南呼村110号</t>
  </si>
  <si>
    <t>候燕</t>
  </si>
  <si>
    <t>410922******180047</t>
  </si>
  <si>
    <t>S000041090008215000114</t>
  </si>
  <si>
    <r>
      <rPr>
        <sz val="10"/>
        <rFont val="微软雅黑"/>
        <charset val="134"/>
      </rPr>
      <t xml:space="preserve"> </t>
    </r>
    <r>
      <rPr>
        <sz val="10"/>
        <rFont val="微软雅黑"/>
        <charset val="134"/>
      </rPr>
      <t xml:space="preserve">        </t>
    </r>
  </si>
  <si>
    <t>胡敬飞</t>
  </si>
  <si>
    <t>410527******253429</t>
  </si>
  <si>
    <t>1843927****</t>
  </si>
  <si>
    <t>S000041090008215000108</t>
  </si>
  <si>
    <t>河南省内黄县二安镇车赵村112号</t>
  </si>
  <si>
    <t>李德勇</t>
  </si>
  <si>
    <t>410901******201130</t>
  </si>
  <si>
    <t>1873939****</t>
  </si>
  <si>
    <t>S000041090008215000100</t>
  </si>
  <si>
    <t>河南省濮阳市华龙区胡村乡张仪村3组</t>
  </si>
  <si>
    <t>李晓航</t>
  </si>
  <si>
    <t>410902******057034</t>
  </si>
  <si>
    <t>1513932****</t>
  </si>
  <si>
    <t>S000041090008215000101</t>
  </si>
  <si>
    <t>李秀凤</t>
  </si>
  <si>
    <t>410901******141127</t>
  </si>
  <si>
    <t>1589329****</t>
  </si>
  <si>
    <t>S000041090008215000128</t>
  </si>
  <si>
    <t>李玉丽</t>
  </si>
  <si>
    <t>372523******128044</t>
  </si>
  <si>
    <t>1563939****</t>
  </si>
  <si>
    <t>S000041090008215000102</t>
  </si>
  <si>
    <t>河南省濮阳市华龙区中原路新区春天2号楼1单元0808号</t>
  </si>
  <si>
    <t>李园园</t>
  </si>
  <si>
    <t>410901******06118X</t>
  </si>
  <si>
    <t>1553934****</t>
  </si>
  <si>
    <t>S000041090008215000099</t>
  </si>
  <si>
    <t>李再明</t>
  </si>
  <si>
    <t>410902******03113X</t>
  </si>
  <si>
    <t>1322398****</t>
  </si>
  <si>
    <t>S000041090008215000098</t>
  </si>
  <si>
    <t>河南省濮阳市华龙区胡村乡孔村2组</t>
  </si>
  <si>
    <t>刘彩娥</t>
  </si>
  <si>
    <t>410928******225429</t>
  </si>
  <si>
    <t>1753993****</t>
  </si>
  <si>
    <t>S000041090008215000115</t>
  </si>
  <si>
    <t>河南省濮阳县渠村乡梦固村184号</t>
  </si>
  <si>
    <t>刘凤银</t>
  </si>
  <si>
    <t>410928******049661</t>
  </si>
  <si>
    <t>1503934****</t>
  </si>
  <si>
    <t>S000041090008215000120</t>
  </si>
  <si>
    <t>河南省濮阳县清河头乡中原油田采油五厂院东环小区</t>
  </si>
  <si>
    <t>刘美巧</t>
  </si>
  <si>
    <t>410901******19052X</t>
  </si>
  <si>
    <t>1765771****</t>
  </si>
  <si>
    <t>S000041090008215000121</t>
  </si>
  <si>
    <t>河南省濮阳市华龙区大庆路办事处赵村13组</t>
  </si>
  <si>
    <t>卢志民</t>
  </si>
  <si>
    <t>410928******015132</t>
  </si>
  <si>
    <t>1830393****</t>
  </si>
  <si>
    <t>S000041090008215000116</t>
  </si>
  <si>
    <t>河南省濮阳县郎中乡骆营村105号</t>
  </si>
  <si>
    <t>貌瑞彩</t>
  </si>
  <si>
    <t>410901******08112X</t>
  </si>
  <si>
    <t>1567013****</t>
  </si>
  <si>
    <t>S000041090008215000112</t>
  </si>
  <si>
    <t>河南省濮阳市华龙区胡村四行村4组</t>
  </si>
  <si>
    <t>米素英</t>
  </si>
  <si>
    <t>410526******202366</t>
  </si>
  <si>
    <t>1529467****</t>
  </si>
  <si>
    <t>S000041090008215000107</t>
  </si>
  <si>
    <t>河南省滑县留固镇西留固189号</t>
  </si>
  <si>
    <t>牛粉英</t>
  </si>
  <si>
    <t>410526******100548</t>
  </si>
  <si>
    <t>1393727****</t>
  </si>
  <si>
    <t>S000041090008215000103</t>
  </si>
  <si>
    <t>河南省滑县城关镇东林头村65号</t>
  </si>
  <si>
    <t>孙风亭</t>
  </si>
  <si>
    <t>410928******151602</t>
  </si>
  <si>
    <t>1370347****</t>
  </si>
  <si>
    <t>S000041090008215000124</t>
  </si>
  <si>
    <t>河南省濮阳县户部寨镇双屯村262号</t>
  </si>
  <si>
    <t>唐小芬</t>
  </si>
  <si>
    <t>410526******280541</t>
  </si>
  <si>
    <t>1823726****</t>
  </si>
  <si>
    <t>S000041090008215000122</t>
  </si>
  <si>
    <t>河南省滑县老店乡东岳村1号</t>
  </si>
  <si>
    <t>王素芬</t>
  </si>
  <si>
    <t>410901******101541</t>
  </si>
  <si>
    <t>S000041090008215000104</t>
  </si>
  <si>
    <t>河南省濮阳市华龙区黄莆办事处后黄莆村6组</t>
  </si>
  <si>
    <t>王香菊</t>
  </si>
  <si>
    <t>410901******301125</t>
  </si>
  <si>
    <t>1393833****</t>
  </si>
  <si>
    <t>S000041090008215000106</t>
  </si>
  <si>
    <t>王香利</t>
  </si>
  <si>
    <t>410527******254620</t>
  </si>
  <si>
    <t>1583636****</t>
  </si>
  <si>
    <t>S000041090008215000105</t>
  </si>
  <si>
    <t>河南省内黄县中召乡小王固村196号</t>
  </si>
  <si>
    <t>位兰风</t>
  </si>
  <si>
    <t>410526******101605</t>
  </si>
  <si>
    <t>1522584****</t>
  </si>
  <si>
    <t>S000041090008215000119</t>
  </si>
  <si>
    <t>河南省滑县四间房乡东呼村4号</t>
  </si>
  <si>
    <t>姚永红</t>
  </si>
  <si>
    <t>410527******025021</t>
  </si>
  <si>
    <t>1352583****</t>
  </si>
  <si>
    <t>S000041090008215000123</t>
  </si>
  <si>
    <t>河南省内黄县中召乡双村53号</t>
  </si>
  <si>
    <t>叶芹</t>
  </si>
  <si>
    <t>410728******093520</t>
  </si>
  <si>
    <t>1372175****</t>
  </si>
  <si>
    <t>S000041090008215000117</t>
  </si>
  <si>
    <t>河南省长垣县苗寨乡西旧城村</t>
  </si>
  <si>
    <t>袁海霞</t>
  </si>
  <si>
    <t>410527******073823</t>
  </si>
  <si>
    <t>1383775****</t>
  </si>
  <si>
    <t>S000041090008215000111</t>
  </si>
  <si>
    <t>河南省内黄县六村乡北六村48号</t>
  </si>
  <si>
    <t>袁巧霞</t>
  </si>
  <si>
    <t>410527******203846</t>
  </si>
  <si>
    <t>1570979****</t>
  </si>
  <si>
    <t>S000041090008215000110</t>
  </si>
  <si>
    <t>河南省内黄县井镇邵村347号</t>
  </si>
  <si>
    <t>张文勇</t>
  </si>
  <si>
    <t>410928******235718</t>
  </si>
  <si>
    <t>1983936****</t>
  </si>
  <si>
    <t>S000041090008215000118</t>
  </si>
  <si>
    <t>河南省濮阳县渠村乡青庄村43号</t>
  </si>
  <si>
    <t>张现阁</t>
  </si>
  <si>
    <t>410922******103828</t>
  </si>
  <si>
    <t>S000041090008215000126</t>
  </si>
  <si>
    <t>河南省清丰县固城乡豆庄村1排</t>
  </si>
  <si>
    <t>张永梅</t>
  </si>
  <si>
    <t>410901******301566</t>
  </si>
  <si>
    <t>1523933****</t>
  </si>
  <si>
    <t>S000041090008215000125</t>
  </si>
  <si>
    <t>河南省濮阳县华龙区黄莆办事处后黄莆村5组</t>
  </si>
  <si>
    <t>张自真</t>
  </si>
  <si>
    <t>410527******073840</t>
  </si>
  <si>
    <t>1321329****</t>
  </si>
  <si>
    <t>S000041090008215000127</t>
  </si>
  <si>
    <t>河南省内黄县六村袁六村215号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</si>
</sst>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43" formatCode="_ * #,##0.00_ ;_ * \-#,##0.00_ ;_ * &quot;-&quot;??_ ;_ @_ "/>
  </numFmts>
  <fonts count="35">
    <font>
      <sz val="12"/>
      <name val="宋体"/>
      <charset val="134"/>
    </font>
    <font>
      <sz val="12"/>
      <name val="微软雅黑"/>
      <charset val="134"/>
    </font>
    <font>
      <sz val="10"/>
      <name val="黑体"/>
      <charset val="134"/>
    </font>
    <font>
      <sz val="10"/>
      <name val="微软雅黑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6"/>
      <name val="宋体"/>
      <charset val="134"/>
      <scheme val="minor"/>
    </font>
    <font>
      <sz val="10"/>
      <color theme="1"/>
      <name val="微软雅黑"/>
      <charset val="134"/>
    </font>
    <font>
      <sz val="9"/>
      <name val="微软雅黑"/>
      <charset val="134"/>
    </font>
    <font>
      <sz val="10"/>
      <color rgb="FF000000"/>
      <name val="微软雅黑"/>
      <charset val="134"/>
    </font>
    <font>
      <sz val="10.5"/>
      <name val="宋体"/>
      <charset val="134"/>
    </font>
    <font>
      <sz val="10.5"/>
      <color theme="1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15" borderId="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6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justify" vertical="center" wrapText="1"/>
    </xf>
    <xf numFmtId="49" fontId="7" fillId="0" borderId="3" xfId="0" applyNumberFormat="1" applyFont="1" applyFill="1" applyBorder="1" applyAlignment="1">
      <alignment horizontal="justify" vertical="center" wrapText="1"/>
    </xf>
    <xf numFmtId="49" fontId="7" fillId="0" borderId="3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justify" vertical="center"/>
    </xf>
    <xf numFmtId="0" fontId="11" fillId="0" borderId="3" xfId="0" applyFont="1" applyFill="1" applyBorder="1" applyAlignment="1">
      <alignment horizontal="justify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.&#24037;&#20316;\&#24037;&#20316;&#39033;&#30446;\&#27827;&#21335;&#27833;&#30000;&#31185;&#25216;&#22788;\&#25171;&#20998;&#31995;&#32479;\&#39033;&#30446;&#28304;&#30721;\ScoringSystem\ScoringSystem\bin\Debug\template\&#12304;&#27931;&#38451;&#30427;&#35029;&#27773;&#36152;&#31649;&#29702;&#20449;&#24687;&#31995;&#32479;&#12305;&#25968;&#25454;&#23383;&#208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2.技能培训人员职业技能培训通知"/>
      <sheetName val="00.系统栏名定义"/>
      <sheetName val="53.分期贷款还款计划列表"/>
      <sheetName val="11.分期车辆预算表"/>
      <sheetName val="14.分期车辆结算表"/>
      <sheetName val="51.分期登记列表"/>
      <sheetName val="07.车辆资源列表"/>
      <sheetName val="09.车辆档案列表"/>
      <sheetName val="71.财务业务收付款列表"/>
      <sheetName val="00.列表一览表"/>
      <sheetName val="00.内容类型一览表"/>
      <sheetName val="00.列表视图一览表"/>
      <sheetName val="01.客户列表"/>
      <sheetName val="02.客户意向列表"/>
      <sheetName val="03.客户跟进列表"/>
      <sheetName val="04.购车订单列表"/>
      <sheetName val="05.车辆目录列表"/>
      <sheetName val="06.车辆配置列表"/>
      <sheetName val="08.车辆调拨记录列表"/>
      <sheetName val="10.客户接待登记列表"/>
      <sheetName val="12.销售区域顾问表"/>
      <sheetName val="13.销售退车列表"/>
      <sheetName val="&lt;销售--服务站&gt;"/>
      <sheetName val="21.车辆维修列表"/>
      <sheetName val="22.维修派工列表"/>
      <sheetName val="23.维修领料列表"/>
      <sheetName val="24.配件库存列表"/>
      <sheetName val="25.配件动态明细列表"/>
      <sheetName val="26.配件调拨记录列表"/>
      <sheetName val="27.配件进货单列表"/>
      <sheetName val="28.配件销售单列表"/>
      <sheetName val="29.配件盘点盈亏列表"/>
      <sheetName val="30.配件采购单计划单列表"/>
      <sheetName val="31.配件采购明细计划明细列表"/>
      <sheetName val="32.配件采购平衡列表"/>
      <sheetName val="33.配件客户需求列表"/>
      <sheetName val="&lt;服务站--市场部&gt;"/>
      <sheetName val="41.礼品目录列表"/>
      <sheetName val="42.礼品采购列表"/>
      <sheetName val="43.礼品领取列表"/>
      <sheetName val="44.宣传品列表"/>
      <sheetName val="45.销售计划列表"/>
      <sheetName val="&lt;市场部--延辉物流&gt;"/>
      <sheetName val="52.登记车主变更表"/>
      <sheetName val="52.车辆跟踪设备安装列表"/>
      <sheetName val="53.欠款明细列表"/>
      <sheetName val="54.催款记录列表"/>
      <sheetName val="XXX.保险统计字段"/>
      <sheetName val="55.保险业务列表"/>
      <sheetName val="56.保险理赔业务列表"/>
      <sheetName val="57.二级维护业务列表"/>
      <sheetName val="58.年检业务列表"/>
      <sheetName val="59.服务费明细列表"/>
      <sheetName val="&lt;延辉物流--财务部&gt;"/>
      <sheetName val="72.财务收付款列表"/>
      <sheetName val="&lt;财务部--客户关怀&gt;"/>
      <sheetName val="81.客户回访反馈列表"/>
      <sheetName val="82.投诉管理列表"/>
      <sheetName val="&lt;客户关怀--系统表&gt;"/>
      <sheetName val="91.厂家目录列表"/>
      <sheetName val="92.车辆仓库目录列表"/>
      <sheetName val="93.维修项目列表"/>
      <sheetName val="94.配件目录列表"/>
      <sheetName val="95.配件类别列表"/>
      <sheetName val="96.维修项目别列表"/>
      <sheetName val="97.车辆品牌表"/>
      <sheetName val="98.车辆类型列表"/>
      <sheetName val="99.客户级别列表"/>
      <sheetName val="100.财务收付款类型列表"/>
      <sheetName val="101.使用单位列表"/>
      <sheetName val="102.放贷银行列表"/>
      <sheetName val="111.编号字典列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0"/>
  <sheetViews>
    <sheetView showGridLines="0" tabSelected="1" zoomScale="80" zoomScaleNormal="80" topLeftCell="A66" workbookViewId="0">
      <selection activeCell="Q161" sqref="Q161"/>
    </sheetView>
  </sheetViews>
  <sheetFormatPr defaultColWidth="9" defaultRowHeight="16.5"/>
  <cols>
    <col min="1" max="1" width="5.875" style="5" customWidth="1"/>
    <col min="2" max="2" width="7.875" style="5" customWidth="1"/>
    <col min="3" max="3" width="9.25" style="5" customWidth="1"/>
    <col min="4" max="4" width="20.375" style="5" customWidth="1"/>
    <col min="5" max="5" width="5.375" style="5" customWidth="1"/>
    <col min="6" max="6" width="13.75" style="5" customWidth="1"/>
    <col min="7" max="7" width="28.625" style="5" customWidth="1"/>
    <col min="8" max="8" width="18.6" style="5" customWidth="1"/>
    <col min="9" max="10" width="31.75" style="5" customWidth="1"/>
    <col min="11" max="11" width="9.75" style="5" customWidth="1"/>
    <col min="12" max="12" width="13.75" style="5" customWidth="1"/>
    <col min="13" max="13" width="24.3666666666667" style="5" customWidth="1"/>
    <col min="14" max="16384" width="9" style="5"/>
  </cols>
  <sheetData>
    <row r="1" s="1" customFormat="1" ht="27" customHeight="1" spans="1:4">
      <c r="A1" s="6" t="s">
        <v>0</v>
      </c>
      <c r="B1" s="6"/>
      <c r="C1" s="6"/>
      <c r="D1" s="6"/>
    </row>
    <row r="2" ht="53.4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25.15" customHeight="1" spans="1:12">
      <c r="A3" s="2" t="s">
        <v>2</v>
      </c>
      <c r="D3" s="2" t="s">
        <v>3</v>
      </c>
      <c r="G3" s="8" t="s">
        <v>4</v>
      </c>
      <c r="H3" s="8" t="s">
        <v>5</v>
      </c>
      <c r="I3" s="8" t="s">
        <v>6</v>
      </c>
      <c r="J3" s="8"/>
      <c r="K3" s="8"/>
      <c r="L3" s="8"/>
    </row>
    <row r="4" s="3" customFormat="1" ht="31.5" customHeight="1" spans="1:12">
      <c r="A4" s="9" t="s">
        <v>7</v>
      </c>
      <c r="B4" s="9" t="s">
        <v>8</v>
      </c>
      <c r="C4" s="10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23" t="s">
        <v>16</v>
      </c>
      <c r="K4" s="9" t="s">
        <v>17</v>
      </c>
      <c r="L4" s="9" t="s">
        <v>18</v>
      </c>
    </row>
    <row r="5" s="4" customFormat="1" ht="31.15" customHeight="1" spans="1:12">
      <c r="A5" s="11">
        <v>1</v>
      </c>
      <c r="B5" s="12" t="s">
        <v>19</v>
      </c>
      <c r="C5" s="13" t="s">
        <v>20</v>
      </c>
      <c r="D5" s="14" t="s">
        <v>21</v>
      </c>
      <c r="E5" s="13" t="s">
        <v>22</v>
      </c>
      <c r="F5" s="15" t="s">
        <v>23</v>
      </c>
      <c r="G5" s="16" t="s">
        <v>24</v>
      </c>
      <c r="H5" s="16" t="s">
        <v>25</v>
      </c>
      <c r="I5" s="16" t="s">
        <v>26</v>
      </c>
      <c r="J5" s="21" t="s">
        <v>27</v>
      </c>
      <c r="K5" s="24">
        <f>3010/45</f>
        <v>66.8888888888889</v>
      </c>
      <c r="L5" s="16" t="s">
        <v>28</v>
      </c>
    </row>
    <row r="6" s="4" customFormat="1" ht="31.15" customHeight="1" spans="1:12">
      <c r="A6" s="11">
        <v>2</v>
      </c>
      <c r="B6" s="13" t="s">
        <v>29</v>
      </c>
      <c r="C6" s="13" t="s">
        <v>20</v>
      </c>
      <c r="D6" s="14" t="s">
        <v>30</v>
      </c>
      <c r="E6" s="13" t="s">
        <v>22</v>
      </c>
      <c r="F6" s="15" t="s">
        <v>31</v>
      </c>
      <c r="G6" s="16" t="s">
        <v>24</v>
      </c>
      <c r="H6" s="16" t="s">
        <v>25</v>
      </c>
      <c r="I6" s="16" t="s">
        <v>32</v>
      </c>
      <c r="J6" s="25" t="s">
        <v>33</v>
      </c>
      <c r="K6" s="24">
        <f>2846/45</f>
        <v>63.2444444444444</v>
      </c>
      <c r="L6" s="16" t="s">
        <v>28</v>
      </c>
    </row>
    <row r="7" s="4" customFormat="1" ht="31.15" customHeight="1" spans="1:12">
      <c r="A7" s="11">
        <v>3</v>
      </c>
      <c r="B7" s="12" t="s">
        <v>34</v>
      </c>
      <c r="C7" s="13" t="s">
        <v>20</v>
      </c>
      <c r="D7" s="14" t="s">
        <v>35</v>
      </c>
      <c r="E7" s="13" t="s">
        <v>22</v>
      </c>
      <c r="F7" s="15" t="s">
        <v>36</v>
      </c>
      <c r="G7" s="16" t="s">
        <v>24</v>
      </c>
      <c r="H7" s="16" t="s">
        <v>25</v>
      </c>
      <c r="I7" s="16" t="s">
        <v>37</v>
      </c>
      <c r="J7" s="25" t="s">
        <v>38</v>
      </c>
      <c r="K7" s="24">
        <f>3042/45</f>
        <v>67.6</v>
      </c>
      <c r="L7" s="16" t="s">
        <v>28</v>
      </c>
    </row>
    <row r="8" s="4" customFormat="1" ht="31.15" customHeight="1" spans="1:12">
      <c r="A8" s="11">
        <v>4</v>
      </c>
      <c r="B8" s="12" t="s">
        <v>39</v>
      </c>
      <c r="C8" s="13" t="s">
        <v>20</v>
      </c>
      <c r="D8" s="14" t="s">
        <v>40</v>
      </c>
      <c r="E8" s="13" t="s">
        <v>22</v>
      </c>
      <c r="F8" s="15" t="s">
        <v>41</v>
      </c>
      <c r="G8" s="16" t="s">
        <v>24</v>
      </c>
      <c r="H8" s="16" t="s">
        <v>25</v>
      </c>
      <c r="I8" s="16" t="s">
        <v>42</v>
      </c>
      <c r="J8" s="25" t="s">
        <v>43</v>
      </c>
      <c r="K8" s="24">
        <f>2516/45</f>
        <v>55.9111111111111</v>
      </c>
      <c r="L8" s="16" t="s">
        <v>28</v>
      </c>
    </row>
    <row r="9" s="4" customFormat="1" ht="31.15" customHeight="1" spans="1:12">
      <c r="A9" s="11">
        <v>5</v>
      </c>
      <c r="B9" s="17" t="s">
        <v>44</v>
      </c>
      <c r="C9" s="13" t="s">
        <v>20</v>
      </c>
      <c r="D9" s="14" t="s">
        <v>45</v>
      </c>
      <c r="E9" s="13" t="s">
        <v>22</v>
      </c>
      <c r="F9" s="15" t="s">
        <v>46</v>
      </c>
      <c r="G9" s="16" t="s">
        <v>24</v>
      </c>
      <c r="H9" s="16" t="s">
        <v>25</v>
      </c>
      <c r="I9" s="16" t="s">
        <v>47</v>
      </c>
      <c r="J9" s="25" t="s">
        <v>48</v>
      </c>
      <c r="K9" s="24">
        <f>3063/45</f>
        <v>68.0666666666667</v>
      </c>
      <c r="L9" s="16" t="s">
        <v>28</v>
      </c>
    </row>
    <row r="10" s="4" customFormat="1" ht="31.15" customHeight="1" spans="1:12">
      <c r="A10" s="11">
        <v>6</v>
      </c>
      <c r="B10" s="18" t="s">
        <v>49</v>
      </c>
      <c r="C10" s="13" t="s">
        <v>20</v>
      </c>
      <c r="D10" s="14" t="s">
        <v>50</v>
      </c>
      <c r="E10" s="13" t="s">
        <v>51</v>
      </c>
      <c r="F10" s="15" t="s">
        <v>52</v>
      </c>
      <c r="G10" s="16" t="s">
        <v>24</v>
      </c>
      <c r="H10" s="16" t="s">
        <v>25</v>
      </c>
      <c r="I10" s="16" t="s">
        <v>53</v>
      </c>
      <c r="J10" s="25" t="s">
        <v>54</v>
      </c>
      <c r="K10" s="24">
        <f>2640/45</f>
        <v>58.6666666666667</v>
      </c>
      <c r="L10" s="16" t="s">
        <v>28</v>
      </c>
    </row>
    <row r="11" s="4" customFormat="1" ht="31.15" customHeight="1" spans="1:12">
      <c r="A11" s="11">
        <v>7</v>
      </c>
      <c r="B11" s="12" t="s">
        <v>55</v>
      </c>
      <c r="C11" s="13" t="s">
        <v>20</v>
      </c>
      <c r="D11" s="14" t="s">
        <v>56</v>
      </c>
      <c r="E11" s="13" t="s">
        <v>51</v>
      </c>
      <c r="F11" s="15" t="s">
        <v>57</v>
      </c>
      <c r="G11" s="16" t="s">
        <v>24</v>
      </c>
      <c r="H11" s="16" t="s">
        <v>25</v>
      </c>
      <c r="I11" s="16" t="s">
        <v>58</v>
      </c>
      <c r="J11" s="25" t="s">
        <v>59</v>
      </c>
      <c r="K11" s="24">
        <f>3070/45</f>
        <v>68.2222222222222</v>
      </c>
      <c r="L11" s="16" t="s">
        <v>28</v>
      </c>
    </row>
    <row r="12" s="4" customFormat="1" ht="31.15" customHeight="1" spans="1:12">
      <c r="A12" s="11">
        <v>8</v>
      </c>
      <c r="B12" s="12" t="s">
        <v>60</v>
      </c>
      <c r="C12" s="13" t="s">
        <v>20</v>
      </c>
      <c r="D12" s="14" t="s">
        <v>61</v>
      </c>
      <c r="E12" s="13" t="s">
        <v>22</v>
      </c>
      <c r="F12" s="15" t="s">
        <v>62</v>
      </c>
      <c r="G12" s="16" t="s">
        <v>24</v>
      </c>
      <c r="H12" s="16" t="s">
        <v>25</v>
      </c>
      <c r="I12" s="16" t="s">
        <v>63</v>
      </c>
      <c r="J12" s="25" t="s">
        <v>64</v>
      </c>
      <c r="K12" s="24">
        <f>2811/45</f>
        <v>62.4666666666667</v>
      </c>
      <c r="L12" s="16" t="s">
        <v>28</v>
      </c>
    </row>
    <row r="13" s="4" customFormat="1" ht="31.15" customHeight="1" spans="1:12">
      <c r="A13" s="11">
        <v>9</v>
      </c>
      <c r="B13" s="13" t="s">
        <v>65</v>
      </c>
      <c r="C13" s="13" t="s">
        <v>20</v>
      </c>
      <c r="D13" s="14" t="s">
        <v>66</v>
      </c>
      <c r="E13" s="13">
        <v>34</v>
      </c>
      <c r="F13" s="15" t="s">
        <v>67</v>
      </c>
      <c r="G13" s="16" t="s">
        <v>24</v>
      </c>
      <c r="H13" s="16" t="s">
        <v>25</v>
      </c>
      <c r="I13" s="16" t="s">
        <v>68</v>
      </c>
      <c r="J13" s="25" t="s">
        <v>69</v>
      </c>
      <c r="K13" s="24">
        <f>3068/45</f>
        <v>68.1777777777778</v>
      </c>
      <c r="L13" s="16" t="s">
        <v>28</v>
      </c>
    </row>
    <row r="14" s="4" customFormat="1" ht="31.15" customHeight="1" spans="1:12">
      <c r="A14" s="11">
        <v>10</v>
      </c>
      <c r="B14" s="19" t="s">
        <v>70</v>
      </c>
      <c r="C14" s="13" t="s">
        <v>20</v>
      </c>
      <c r="D14" s="14" t="s">
        <v>71</v>
      </c>
      <c r="E14" s="13" t="s">
        <v>22</v>
      </c>
      <c r="F14" s="15" t="s">
        <v>72</v>
      </c>
      <c r="G14" s="16" t="s">
        <v>24</v>
      </c>
      <c r="H14" s="16" t="s">
        <v>25</v>
      </c>
      <c r="I14" s="16" t="s">
        <v>73</v>
      </c>
      <c r="J14" s="25" t="s">
        <v>74</v>
      </c>
      <c r="K14" s="24">
        <f>3064/45</f>
        <v>68.0888888888889</v>
      </c>
      <c r="L14" s="16" t="s">
        <v>28</v>
      </c>
    </row>
    <row r="15" s="4" customFormat="1" ht="31.15" customHeight="1" spans="1:12">
      <c r="A15" s="11">
        <v>11</v>
      </c>
      <c r="B15" s="17" t="s">
        <v>75</v>
      </c>
      <c r="C15" s="13" t="s">
        <v>20</v>
      </c>
      <c r="D15" s="14" t="s">
        <v>76</v>
      </c>
      <c r="E15" s="13" t="s">
        <v>22</v>
      </c>
      <c r="F15" s="15" t="s">
        <v>77</v>
      </c>
      <c r="G15" s="16" t="s">
        <v>24</v>
      </c>
      <c r="H15" s="16" t="s">
        <v>25</v>
      </c>
      <c r="I15" s="16" t="s">
        <v>78</v>
      </c>
      <c r="J15" s="25" t="s">
        <v>79</v>
      </c>
      <c r="K15" s="24">
        <f>3215/45</f>
        <v>71.4444444444444</v>
      </c>
      <c r="L15" s="16" t="s">
        <v>28</v>
      </c>
    </row>
    <row r="16" s="4" customFormat="1" ht="31.15" customHeight="1" spans="1:12">
      <c r="A16" s="11">
        <v>12</v>
      </c>
      <c r="B16" s="17" t="s">
        <v>80</v>
      </c>
      <c r="C16" s="13" t="s">
        <v>20</v>
      </c>
      <c r="D16" s="14" t="s">
        <v>81</v>
      </c>
      <c r="E16" s="13" t="s">
        <v>51</v>
      </c>
      <c r="F16" s="15" t="s">
        <v>82</v>
      </c>
      <c r="G16" s="16" t="s">
        <v>24</v>
      </c>
      <c r="H16" s="16" t="s">
        <v>25</v>
      </c>
      <c r="I16" s="16" t="s">
        <v>83</v>
      </c>
      <c r="J16" s="25" t="s">
        <v>84</v>
      </c>
      <c r="K16" s="24">
        <f>3066/45</f>
        <v>68.1333333333333</v>
      </c>
      <c r="L16" s="16" t="s">
        <v>28</v>
      </c>
    </row>
    <row r="17" s="4" customFormat="1" ht="31.15" customHeight="1" spans="1:12">
      <c r="A17" s="11">
        <v>13</v>
      </c>
      <c r="B17" s="12" t="s">
        <v>85</v>
      </c>
      <c r="C17" s="13" t="s">
        <v>20</v>
      </c>
      <c r="D17" s="14" t="s">
        <v>86</v>
      </c>
      <c r="E17" s="13" t="s">
        <v>22</v>
      </c>
      <c r="F17" s="15" t="s">
        <v>87</v>
      </c>
      <c r="G17" s="16" t="s">
        <v>24</v>
      </c>
      <c r="H17" s="16" t="s">
        <v>25</v>
      </c>
      <c r="I17" s="16" t="s">
        <v>88</v>
      </c>
      <c r="J17" s="25" t="s">
        <v>89</v>
      </c>
      <c r="K17" s="24">
        <f>3304/45</f>
        <v>73.4222222222222</v>
      </c>
      <c r="L17" s="16" t="s">
        <v>28</v>
      </c>
    </row>
    <row r="18" s="4" customFormat="1" ht="31.15" customHeight="1" spans="1:12">
      <c r="A18" s="11">
        <v>14</v>
      </c>
      <c r="B18" s="12" t="s">
        <v>90</v>
      </c>
      <c r="C18" s="13" t="s">
        <v>20</v>
      </c>
      <c r="D18" s="14" t="s">
        <v>91</v>
      </c>
      <c r="E18" s="13" t="s">
        <v>51</v>
      </c>
      <c r="F18" s="15" t="s">
        <v>92</v>
      </c>
      <c r="G18" s="16" t="s">
        <v>24</v>
      </c>
      <c r="H18" s="16" t="s">
        <v>25</v>
      </c>
      <c r="I18" s="16" t="s">
        <v>93</v>
      </c>
      <c r="J18" s="25" t="s">
        <v>94</v>
      </c>
      <c r="K18" s="24">
        <f>3072/45</f>
        <v>68.2666666666667</v>
      </c>
      <c r="L18" s="16" t="s">
        <v>28</v>
      </c>
    </row>
    <row r="19" s="4" customFormat="1" ht="31.15" customHeight="1" spans="1:12">
      <c r="A19" s="11">
        <v>15</v>
      </c>
      <c r="B19" s="12" t="s">
        <v>95</v>
      </c>
      <c r="C19" s="13" t="s">
        <v>20</v>
      </c>
      <c r="D19" s="14" t="s">
        <v>96</v>
      </c>
      <c r="E19" s="13" t="s">
        <v>22</v>
      </c>
      <c r="F19" s="15" t="s">
        <v>97</v>
      </c>
      <c r="G19" s="16" t="s">
        <v>24</v>
      </c>
      <c r="H19" s="16" t="s">
        <v>25</v>
      </c>
      <c r="I19" s="16" t="s">
        <v>98</v>
      </c>
      <c r="J19" s="25" t="s">
        <v>99</v>
      </c>
      <c r="K19" s="24">
        <f>3064/45</f>
        <v>68.0888888888889</v>
      </c>
      <c r="L19" s="16" t="s">
        <v>28</v>
      </c>
    </row>
    <row r="20" s="4" customFormat="1" ht="31.15" customHeight="1" spans="1:12">
      <c r="A20" s="11">
        <v>16</v>
      </c>
      <c r="B20" s="12" t="s">
        <v>100</v>
      </c>
      <c r="C20" s="13" t="s">
        <v>20</v>
      </c>
      <c r="D20" s="14" t="s">
        <v>101</v>
      </c>
      <c r="E20" s="13" t="s">
        <v>51</v>
      </c>
      <c r="F20" s="15" t="s">
        <v>102</v>
      </c>
      <c r="G20" s="16" t="s">
        <v>24</v>
      </c>
      <c r="H20" s="16" t="s">
        <v>25</v>
      </c>
      <c r="I20" s="16" t="s">
        <v>103</v>
      </c>
      <c r="J20" s="25" t="s">
        <v>104</v>
      </c>
      <c r="K20" s="24">
        <f>3072/45</f>
        <v>68.2666666666667</v>
      </c>
      <c r="L20" s="16" t="s">
        <v>28</v>
      </c>
    </row>
    <row r="21" s="4" customFormat="1" ht="31.15" customHeight="1" spans="1:12">
      <c r="A21" s="11">
        <v>17</v>
      </c>
      <c r="B21" s="12" t="s">
        <v>105</v>
      </c>
      <c r="C21" s="13" t="s">
        <v>20</v>
      </c>
      <c r="D21" s="14" t="s">
        <v>106</v>
      </c>
      <c r="E21" s="13" t="s">
        <v>22</v>
      </c>
      <c r="F21" s="15" t="s">
        <v>107</v>
      </c>
      <c r="G21" s="16" t="s">
        <v>24</v>
      </c>
      <c r="H21" s="16" t="s">
        <v>25</v>
      </c>
      <c r="I21" s="16" t="s">
        <v>108</v>
      </c>
      <c r="J21" s="25" t="s">
        <v>109</v>
      </c>
      <c r="K21" s="24">
        <f>2586/45</f>
        <v>57.4666666666667</v>
      </c>
      <c r="L21" s="16" t="s">
        <v>28</v>
      </c>
    </row>
    <row r="22" s="4" customFormat="1" ht="31.15" customHeight="1" spans="1:12">
      <c r="A22" s="11">
        <v>18</v>
      </c>
      <c r="B22" s="12" t="s">
        <v>110</v>
      </c>
      <c r="C22" s="13" t="s">
        <v>20</v>
      </c>
      <c r="D22" s="14" t="s">
        <v>111</v>
      </c>
      <c r="E22" s="13" t="s">
        <v>22</v>
      </c>
      <c r="F22" s="15" t="s">
        <v>112</v>
      </c>
      <c r="G22" s="16" t="s">
        <v>24</v>
      </c>
      <c r="H22" s="16" t="s">
        <v>25</v>
      </c>
      <c r="I22" s="16" t="s">
        <v>113</v>
      </c>
      <c r="J22" s="25" t="s">
        <v>114</v>
      </c>
      <c r="K22" s="24">
        <f>2834/45</f>
        <v>62.9777777777778</v>
      </c>
      <c r="L22" s="16" t="s">
        <v>28</v>
      </c>
    </row>
    <row r="23" s="4" customFormat="1" ht="31.15" customHeight="1" spans="1:12">
      <c r="A23" s="11">
        <v>19</v>
      </c>
      <c r="B23" s="12" t="s">
        <v>115</v>
      </c>
      <c r="C23" s="13" t="s">
        <v>20</v>
      </c>
      <c r="D23" s="14" t="s">
        <v>116</v>
      </c>
      <c r="E23" s="13" t="s">
        <v>22</v>
      </c>
      <c r="F23" s="15" t="s">
        <v>117</v>
      </c>
      <c r="G23" s="16" t="s">
        <v>24</v>
      </c>
      <c r="H23" s="16" t="s">
        <v>25</v>
      </c>
      <c r="I23" s="16" t="s">
        <v>118</v>
      </c>
      <c r="J23" s="25" t="s">
        <v>119</v>
      </c>
      <c r="K23" s="24">
        <f>3009/45</f>
        <v>66.8666666666667</v>
      </c>
      <c r="L23" s="16" t="s">
        <v>28</v>
      </c>
    </row>
    <row r="24" s="4" customFormat="1" ht="31.15" customHeight="1" spans="1:12">
      <c r="A24" s="11">
        <v>20</v>
      </c>
      <c r="B24" s="12" t="s">
        <v>120</v>
      </c>
      <c r="C24" s="13" t="s">
        <v>20</v>
      </c>
      <c r="D24" s="20" t="s">
        <v>121</v>
      </c>
      <c r="E24" s="18" t="s">
        <v>22</v>
      </c>
      <c r="F24" s="13" t="s">
        <v>122</v>
      </c>
      <c r="G24" s="16" t="s">
        <v>24</v>
      </c>
      <c r="H24" s="16" t="s">
        <v>25</v>
      </c>
      <c r="I24" s="16" t="s">
        <v>123</v>
      </c>
      <c r="J24" s="25" t="s">
        <v>124</v>
      </c>
      <c r="K24" s="24">
        <f>3028/45</f>
        <v>67.2888888888889</v>
      </c>
      <c r="L24" s="16" t="s">
        <v>28</v>
      </c>
    </row>
    <row r="25" s="4" customFormat="1" ht="31.15" customHeight="1" spans="1:12">
      <c r="A25" s="11">
        <v>21</v>
      </c>
      <c r="B25" s="12" t="s">
        <v>125</v>
      </c>
      <c r="C25" s="13" t="s">
        <v>20</v>
      </c>
      <c r="D25" s="20" t="s">
        <v>126</v>
      </c>
      <c r="E25" s="18" t="s">
        <v>22</v>
      </c>
      <c r="F25" s="13" t="s">
        <v>127</v>
      </c>
      <c r="G25" s="16" t="s">
        <v>24</v>
      </c>
      <c r="H25" s="16" t="s">
        <v>25</v>
      </c>
      <c r="I25" s="16" t="s">
        <v>128</v>
      </c>
      <c r="J25" s="25" t="s">
        <v>129</v>
      </c>
      <c r="K25" s="24">
        <f>2789/45</f>
        <v>61.9777777777778</v>
      </c>
      <c r="L25" s="16" t="s">
        <v>28</v>
      </c>
    </row>
    <row r="26" s="4" customFormat="1" ht="31.15" customHeight="1" spans="1:12">
      <c r="A26" s="11">
        <v>22</v>
      </c>
      <c r="B26" s="12" t="s">
        <v>130</v>
      </c>
      <c r="C26" s="13" t="s">
        <v>20</v>
      </c>
      <c r="D26" s="20" t="s">
        <v>131</v>
      </c>
      <c r="E26" s="18" t="s">
        <v>22</v>
      </c>
      <c r="F26" s="13" t="s">
        <v>132</v>
      </c>
      <c r="G26" s="16" t="s">
        <v>24</v>
      </c>
      <c r="H26" s="16" t="s">
        <v>25</v>
      </c>
      <c r="I26" s="16" t="s">
        <v>133</v>
      </c>
      <c r="J26" s="25" t="s">
        <v>134</v>
      </c>
      <c r="K26" s="24">
        <f>3058/45</f>
        <v>67.9555555555555</v>
      </c>
      <c r="L26" s="16" t="s">
        <v>28</v>
      </c>
    </row>
    <row r="27" s="4" customFormat="1" ht="31.15" customHeight="1" spans="1:12">
      <c r="A27" s="11">
        <v>23</v>
      </c>
      <c r="B27" s="12" t="s">
        <v>135</v>
      </c>
      <c r="C27" s="13" t="s">
        <v>20</v>
      </c>
      <c r="D27" s="21" t="s">
        <v>136</v>
      </c>
      <c r="E27" s="18" t="s">
        <v>22</v>
      </c>
      <c r="F27" s="13" t="s">
        <v>137</v>
      </c>
      <c r="G27" s="16" t="s">
        <v>24</v>
      </c>
      <c r="H27" s="16" t="s">
        <v>25</v>
      </c>
      <c r="I27" s="16" t="s">
        <v>138</v>
      </c>
      <c r="J27" s="25" t="s">
        <v>139</v>
      </c>
      <c r="K27" s="24">
        <f>3084/45</f>
        <v>68.5333333333333</v>
      </c>
      <c r="L27" s="16" t="s">
        <v>28</v>
      </c>
    </row>
    <row r="28" s="4" customFormat="1" ht="31.15" customHeight="1" spans="1:12">
      <c r="A28" s="11">
        <v>24</v>
      </c>
      <c r="B28" s="12" t="s">
        <v>140</v>
      </c>
      <c r="C28" s="13" t="s">
        <v>20</v>
      </c>
      <c r="D28" s="20" t="s">
        <v>141</v>
      </c>
      <c r="E28" s="18" t="s">
        <v>22</v>
      </c>
      <c r="F28" s="13" t="s">
        <v>142</v>
      </c>
      <c r="G28" s="16" t="s">
        <v>24</v>
      </c>
      <c r="H28" s="16" t="s">
        <v>25</v>
      </c>
      <c r="I28" s="16" t="s">
        <v>143</v>
      </c>
      <c r="J28" s="25" t="s">
        <v>144</v>
      </c>
      <c r="K28" s="24">
        <f>2342/45</f>
        <v>52.0444444444444</v>
      </c>
      <c r="L28" s="16" t="s">
        <v>28</v>
      </c>
    </row>
    <row r="29" s="4" customFormat="1" ht="31.15" customHeight="1" spans="1:12">
      <c r="A29" s="11">
        <v>25</v>
      </c>
      <c r="B29" s="17" t="s">
        <v>145</v>
      </c>
      <c r="C29" s="13" t="s">
        <v>20</v>
      </c>
      <c r="D29" s="22" t="s">
        <v>146</v>
      </c>
      <c r="E29" s="18" t="s">
        <v>22</v>
      </c>
      <c r="F29" s="13" t="s">
        <v>147</v>
      </c>
      <c r="G29" s="16" t="s">
        <v>24</v>
      </c>
      <c r="H29" s="16" t="s">
        <v>25</v>
      </c>
      <c r="I29" s="16" t="s">
        <v>148</v>
      </c>
      <c r="J29" s="25" t="s">
        <v>149</v>
      </c>
      <c r="K29" s="24">
        <f>3082/45</f>
        <v>68.4888888888889</v>
      </c>
      <c r="L29" s="16" t="s">
        <v>28</v>
      </c>
    </row>
    <row r="30" s="4" customFormat="1" ht="31.15" customHeight="1" spans="1:12">
      <c r="A30" s="11">
        <v>26</v>
      </c>
      <c r="B30" s="12" t="s">
        <v>150</v>
      </c>
      <c r="C30" s="13" t="s">
        <v>20</v>
      </c>
      <c r="D30" s="20" t="s">
        <v>151</v>
      </c>
      <c r="E30" s="18" t="s">
        <v>22</v>
      </c>
      <c r="F30" s="13" t="s">
        <v>152</v>
      </c>
      <c r="G30" s="16" t="s">
        <v>24</v>
      </c>
      <c r="H30" s="16" t="s">
        <v>25</v>
      </c>
      <c r="I30" s="16" t="s">
        <v>153</v>
      </c>
      <c r="J30" s="25" t="s">
        <v>154</v>
      </c>
      <c r="K30" s="24">
        <f>3014/45</f>
        <v>66.9777777777778</v>
      </c>
      <c r="L30" s="16" t="s">
        <v>28</v>
      </c>
    </row>
    <row r="31" s="4" customFormat="1" ht="31.15" customHeight="1" spans="1:12">
      <c r="A31" s="11">
        <v>27</v>
      </c>
      <c r="B31" s="12" t="s">
        <v>155</v>
      </c>
      <c r="C31" s="13" t="s">
        <v>20</v>
      </c>
      <c r="D31" s="20" t="s">
        <v>156</v>
      </c>
      <c r="E31" s="18" t="s">
        <v>22</v>
      </c>
      <c r="F31" s="13" t="s">
        <v>157</v>
      </c>
      <c r="G31" s="16" t="s">
        <v>24</v>
      </c>
      <c r="H31" s="16" t="s">
        <v>25</v>
      </c>
      <c r="I31" s="16" t="s">
        <v>158</v>
      </c>
      <c r="J31" s="25" t="s">
        <v>134</v>
      </c>
      <c r="K31" s="24">
        <f>3096/45</f>
        <v>68.8</v>
      </c>
      <c r="L31" s="16" t="s">
        <v>28</v>
      </c>
    </row>
    <row r="32" s="4" customFormat="1" ht="31.15" customHeight="1" spans="1:12">
      <c r="A32" s="11">
        <v>28</v>
      </c>
      <c r="B32" s="12" t="s">
        <v>159</v>
      </c>
      <c r="C32" s="13" t="s">
        <v>20</v>
      </c>
      <c r="D32" s="20" t="s">
        <v>160</v>
      </c>
      <c r="E32" s="18" t="s">
        <v>22</v>
      </c>
      <c r="F32" s="13" t="s">
        <v>87</v>
      </c>
      <c r="G32" s="16" t="s">
        <v>24</v>
      </c>
      <c r="H32" s="16" t="s">
        <v>25</v>
      </c>
      <c r="I32" s="16" t="s">
        <v>161</v>
      </c>
      <c r="J32" s="25" t="s">
        <v>162</v>
      </c>
      <c r="K32" s="24">
        <f>3061/45</f>
        <v>68.0222222222222</v>
      </c>
      <c r="L32" s="16" t="s">
        <v>28</v>
      </c>
    </row>
    <row r="33" s="4" customFormat="1" ht="31.15" customHeight="1" spans="1:12">
      <c r="A33" s="11">
        <v>29</v>
      </c>
      <c r="B33" s="12" t="s">
        <v>163</v>
      </c>
      <c r="C33" s="13" t="s">
        <v>20</v>
      </c>
      <c r="D33" s="21" t="s">
        <v>164</v>
      </c>
      <c r="E33" s="18" t="s">
        <v>22</v>
      </c>
      <c r="F33" s="13" t="s">
        <v>165</v>
      </c>
      <c r="G33" s="16" t="s">
        <v>24</v>
      </c>
      <c r="H33" s="16" t="s">
        <v>25</v>
      </c>
      <c r="I33" s="16" t="s">
        <v>166</v>
      </c>
      <c r="J33" s="25" t="s">
        <v>167</v>
      </c>
      <c r="K33" s="24">
        <f>3611/45</f>
        <v>80.2444444444444</v>
      </c>
      <c r="L33" s="16" t="s">
        <v>28</v>
      </c>
    </row>
    <row r="34" s="4" customFormat="1" ht="31.15" customHeight="1" spans="1:13">
      <c r="A34" s="11">
        <v>30</v>
      </c>
      <c r="B34" s="18" t="s">
        <v>168</v>
      </c>
      <c r="C34" s="13" t="s">
        <v>20</v>
      </c>
      <c r="D34" s="20" t="s">
        <v>169</v>
      </c>
      <c r="E34" s="18" t="s">
        <v>22</v>
      </c>
      <c r="F34" s="13" t="s">
        <v>170</v>
      </c>
      <c r="G34" s="16" t="s">
        <v>24</v>
      </c>
      <c r="H34" s="16" t="s">
        <v>25</v>
      </c>
      <c r="I34" s="16" t="s">
        <v>171</v>
      </c>
      <c r="J34" s="25" t="s">
        <v>172</v>
      </c>
      <c r="K34" s="24">
        <f>2852/45</f>
        <v>63.3777777777778</v>
      </c>
      <c r="L34" s="16" t="s">
        <v>28</v>
      </c>
      <c r="M34" s="5"/>
    </row>
    <row r="35" ht="43" customHeight="1" spans="1:12">
      <c r="A35" s="11">
        <v>31</v>
      </c>
      <c r="B35" s="12" t="s">
        <v>173</v>
      </c>
      <c r="C35" s="13" t="s">
        <v>20</v>
      </c>
      <c r="D35" s="20" t="s">
        <v>174</v>
      </c>
      <c r="E35" s="18" t="s">
        <v>22</v>
      </c>
      <c r="F35" s="13" t="s">
        <v>175</v>
      </c>
      <c r="G35" s="16" t="s">
        <v>24</v>
      </c>
      <c r="H35" s="16" t="s">
        <v>25</v>
      </c>
      <c r="I35" s="16" t="s">
        <v>176</v>
      </c>
      <c r="J35" s="25" t="s">
        <v>177</v>
      </c>
      <c r="K35" s="24">
        <f>3069/45</f>
        <v>68.2</v>
      </c>
      <c r="L35" s="16" t="s">
        <v>28</v>
      </c>
    </row>
    <row r="36" ht="20.25" spans="1:12">
      <c r="A36" s="11">
        <v>32</v>
      </c>
      <c r="B36" s="12" t="s">
        <v>178</v>
      </c>
      <c r="C36" s="13" t="s">
        <v>20</v>
      </c>
      <c r="D36" s="20" t="s">
        <v>179</v>
      </c>
      <c r="E36" s="18" t="s">
        <v>22</v>
      </c>
      <c r="F36" s="13" t="s">
        <v>180</v>
      </c>
      <c r="G36" s="16" t="s">
        <v>24</v>
      </c>
      <c r="H36" s="16" t="s">
        <v>25</v>
      </c>
      <c r="I36" s="16" t="s">
        <v>181</v>
      </c>
      <c r="J36" s="25" t="s">
        <v>182</v>
      </c>
      <c r="K36" s="24">
        <f>2878/45</f>
        <v>63.9555555555556</v>
      </c>
      <c r="L36" s="16" t="s">
        <v>28</v>
      </c>
    </row>
    <row r="37" ht="20.25" spans="1:12">
      <c r="A37" s="11">
        <v>33</v>
      </c>
      <c r="B37" s="12" t="s">
        <v>183</v>
      </c>
      <c r="C37" s="13" t="s">
        <v>20</v>
      </c>
      <c r="D37" s="20" t="s">
        <v>184</v>
      </c>
      <c r="E37" s="18" t="s">
        <v>22</v>
      </c>
      <c r="F37" s="13" t="s">
        <v>185</v>
      </c>
      <c r="G37" s="16" t="s">
        <v>24</v>
      </c>
      <c r="H37" s="16" t="s">
        <v>25</v>
      </c>
      <c r="I37" s="16" t="s">
        <v>186</v>
      </c>
      <c r="J37" s="25" t="s">
        <v>187</v>
      </c>
      <c r="K37" s="24">
        <f>2137/45</f>
        <v>47.4888888888889</v>
      </c>
      <c r="L37" s="16" t="s">
        <v>28</v>
      </c>
    </row>
    <row r="38" ht="20.25" spans="1:12">
      <c r="A38" s="11">
        <v>34</v>
      </c>
      <c r="B38" s="13" t="s">
        <v>188</v>
      </c>
      <c r="C38" s="13" t="s">
        <v>20</v>
      </c>
      <c r="D38" s="21" t="s">
        <v>189</v>
      </c>
      <c r="E38" s="18" t="s">
        <v>22</v>
      </c>
      <c r="F38" s="13" t="s">
        <v>190</v>
      </c>
      <c r="G38" s="16" t="s">
        <v>24</v>
      </c>
      <c r="H38" s="16" t="s">
        <v>25</v>
      </c>
      <c r="I38" s="16" t="s">
        <v>191</v>
      </c>
      <c r="J38" s="25" t="s">
        <v>192</v>
      </c>
      <c r="K38" s="24">
        <f>2839/45</f>
        <v>63.0888888888889</v>
      </c>
      <c r="L38" s="16" t="s">
        <v>28</v>
      </c>
    </row>
    <row r="39" ht="20.25" spans="1:12">
      <c r="A39" s="11">
        <v>35</v>
      </c>
      <c r="B39" s="12" t="s">
        <v>193</v>
      </c>
      <c r="C39" s="13" t="s">
        <v>20</v>
      </c>
      <c r="D39" s="20" t="s">
        <v>194</v>
      </c>
      <c r="E39" s="18" t="s">
        <v>22</v>
      </c>
      <c r="F39" s="13" t="s">
        <v>195</v>
      </c>
      <c r="G39" s="16" t="s">
        <v>24</v>
      </c>
      <c r="H39" s="16" t="s">
        <v>25</v>
      </c>
      <c r="I39" s="16" t="s">
        <v>196</v>
      </c>
      <c r="J39" s="25" t="s">
        <v>197</v>
      </c>
      <c r="K39" s="24">
        <f>3067/45</f>
        <v>68.1555555555556</v>
      </c>
      <c r="L39" s="16" t="s">
        <v>28</v>
      </c>
    </row>
    <row r="40" ht="20.25" spans="1:12">
      <c r="A40" s="11">
        <v>36</v>
      </c>
      <c r="B40" s="12" t="s">
        <v>198</v>
      </c>
      <c r="C40" s="13" t="s">
        <v>20</v>
      </c>
      <c r="D40" s="20" t="s">
        <v>199</v>
      </c>
      <c r="E40" s="18" t="s">
        <v>22</v>
      </c>
      <c r="F40" s="13" t="s">
        <v>200</v>
      </c>
      <c r="G40" s="16" t="s">
        <v>24</v>
      </c>
      <c r="H40" s="16" t="s">
        <v>25</v>
      </c>
      <c r="I40" s="16" t="s">
        <v>201</v>
      </c>
      <c r="J40" s="25" t="s">
        <v>202</v>
      </c>
      <c r="K40" s="24">
        <f>3025/45</f>
        <v>67.2222222222222</v>
      </c>
      <c r="L40" s="16" t="s">
        <v>28</v>
      </c>
    </row>
    <row r="41" ht="20.25" spans="1:12">
      <c r="A41" s="11">
        <v>37</v>
      </c>
      <c r="B41" s="13" t="s">
        <v>203</v>
      </c>
      <c r="C41" s="13" t="s">
        <v>20</v>
      </c>
      <c r="D41" s="13" t="s">
        <v>204</v>
      </c>
      <c r="E41" s="13" t="s">
        <v>51</v>
      </c>
      <c r="F41" s="13" t="s">
        <v>205</v>
      </c>
      <c r="G41" s="16" t="s">
        <v>24</v>
      </c>
      <c r="H41" s="16" t="s">
        <v>25</v>
      </c>
      <c r="I41" s="16" t="s">
        <v>206</v>
      </c>
      <c r="J41" s="25" t="s">
        <v>207</v>
      </c>
      <c r="K41" s="24">
        <f>2844/45</f>
        <v>63.2</v>
      </c>
      <c r="L41" s="16" t="s">
        <v>28</v>
      </c>
    </row>
    <row r="42" ht="20.25" spans="1:12">
      <c r="A42" s="11">
        <v>38</v>
      </c>
      <c r="B42" s="13" t="s">
        <v>208</v>
      </c>
      <c r="C42" s="13" t="s">
        <v>20</v>
      </c>
      <c r="D42" s="13" t="s">
        <v>209</v>
      </c>
      <c r="E42" s="13" t="s">
        <v>22</v>
      </c>
      <c r="F42" s="13" t="s">
        <v>210</v>
      </c>
      <c r="G42" s="16" t="s">
        <v>24</v>
      </c>
      <c r="H42" s="16" t="s">
        <v>25</v>
      </c>
      <c r="I42" s="16" t="s">
        <v>211</v>
      </c>
      <c r="J42" s="25" t="s">
        <v>212</v>
      </c>
      <c r="K42" s="24">
        <f>2385/45</f>
        <v>53</v>
      </c>
      <c r="L42" s="16" t="s">
        <v>28</v>
      </c>
    </row>
    <row r="43" ht="20.25" spans="1:12">
      <c r="A43" s="11">
        <v>39</v>
      </c>
      <c r="B43" s="13" t="s">
        <v>213</v>
      </c>
      <c r="C43" s="13" t="s">
        <v>20</v>
      </c>
      <c r="D43" s="13" t="s">
        <v>214</v>
      </c>
      <c r="E43" s="13" t="s">
        <v>22</v>
      </c>
      <c r="F43" s="13" t="s">
        <v>215</v>
      </c>
      <c r="G43" s="16" t="s">
        <v>24</v>
      </c>
      <c r="H43" s="16" t="s">
        <v>25</v>
      </c>
      <c r="I43" s="16" t="s">
        <v>216</v>
      </c>
      <c r="J43" s="25" t="s">
        <v>217</v>
      </c>
      <c r="K43" s="24">
        <f>2784/45</f>
        <v>61.8666666666667</v>
      </c>
      <c r="L43" s="16" t="s">
        <v>28</v>
      </c>
    </row>
    <row r="44" ht="33" spans="1:12">
      <c r="A44" s="11">
        <v>40</v>
      </c>
      <c r="B44" s="13" t="s">
        <v>218</v>
      </c>
      <c r="C44" s="13" t="s">
        <v>20</v>
      </c>
      <c r="D44" s="13" t="s">
        <v>219</v>
      </c>
      <c r="E44" s="18" t="s">
        <v>22</v>
      </c>
      <c r="F44" s="13" t="s">
        <v>220</v>
      </c>
      <c r="G44" s="16" t="s">
        <v>24</v>
      </c>
      <c r="H44" s="16" t="s">
        <v>25</v>
      </c>
      <c r="I44" s="16" t="s">
        <v>221</v>
      </c>
      <c r="J44" s="25" t="s">
        <v>222</v>
      </c>
      <c r="K44" s="24">
        <f>2849/45</f>
        <v>63.3111111111111</v>
      </c>
      <c r="L44" s="16" t="s">
        <v>28</v>
      </c>
    </row>
    <row r="45" ht="20.25" spans="1:12">
      <c r="A45" s="11">
        <v>41</v>
      </c>
      <c r="B45" s="13" t="s">
        <v>223</v>
      </c>
      <c r="C45" s="13" t="s">
        <v>20</v>
      </c>
      <c r="D45" s="13" t="s">
        <v>224</v>
      </c>
      <c r="E45" s="13" t="s">
        <v>22</v>
      </c>
      <c r="F45" s="13" t="s">
        <v>225</v>
      </c>
      <c r="G45" s="16" t="s">
        <v>24</v>
      </c>
      <c r="H45" s="16" t="s">
        <v>25</v>
      </c>
      <c r="I45" s="16" t="s">
        <v>226</v>
      </c>
      <c r="J45" s="25" t="s">
        <v>227</v>
      </c>
      <c r="K45" s="24">
        <f>2843/45</f>
        <v>63.1777777777778</v>
      </c>
      <c r="L45" s="16" t="s">
        <v>28</v>
      </c>
    </row>
    <row r="46" ht="20.25" spans="1:12">
      <c r="A46" s="11">
        <v>42</v>
      </c>
      <c r="B46" s="13" t="s">
        <v>228</v>
      </c>
      <c r="C46" s="13" t="s">
        <v>20</v>
      </c>
      <c r="D46" s="13" t="s">
        <v>229</v>
      </c>
      <c r="E46" s="13" t="s">
        <v>51</v>
      </c>
      <c r="F46" s="13" t="s">
        <v>230</v>
      </c>
      <c r="G46" s="16" t="s">
        <v>24</v>
      </c>
      <c r="H46" s="16" t="s">
        <v>25</v>
      </c>
      <c r="I46" s="16" t="s">
        <v>231</v>
      </c>
      <c r="J46" s="25" t="s">
        <v>232</v>
      </c>
      <c r="K46" s="24">
        <f>2880/45</f>
        <v>64</v>
      </c>
      <c r="L46" s="16" t="s">
        <v>28</v>
      </c>
    </row>
    <row r="47" ht="20.25" spans="1:12">
      <c r="A47" s="11">
        <v>43</v>
      </c>
      <c r="B47" s="13" t="s">
        <v>233</v>
      </c>
      <c r="C47" s="13" t="s">
        <v>20</v>
      </c>
      <c r="D47" s="13" t="s">
        <v>234</v>
      </c>
      <c r="E47" s="13" t="s">
        <v>51</v>
      </c>
      <c r="F47" s="13" t="s">
        <v>235</v>
      </c>
      <c r="G47" s="16" t="s">
        <v>24</v>
      </c>
      <c r="H47" s="16" t="s">
        <v>25</v>
      </c>
      <c r="I47" s="16" t="s">
        <v>236</v>
      </c>
      <c r="J47" s="25" t="s">
        <v>237</v>
      </c>
      <c r="K47" s="24">
        <f>2388/45</f>
        <v>53.0666666666667</v>
      </c>
      <c r="L47" s="16" t="s">
        <v>28</v>
      </c>
    </row>
    <row r="48" ht="33" spans="1:12">
      <c r="A48" s="11">
        <v>44</v>
      </c>
      <c r="B48" s="13" t="s">
        <v>238</v>
      </c>
      <c r="C48" s="13" t="s">
        <v>20</v>
      </c>
      <c r="D48" s="13" t="s">
        <v>239</v>
      </c>
      <c r="E48" s="13" t="s">
        <v>22</v>
      </c>
      <c r="F48" s="13" t="s">
        <v>240</v>
      </c>
      <c r="G48" s="16" t="s">
        <v>24</v>
      </c>
      <c r="H48" s="16" t="s">
        <v>25</v>
      </c>
      <c r="I48" s="16" t="s">
        <v>241</v>
      </c>
      <c r="J48" s="25" t="s">
        <v>242</v>
      </c>
      <c r="K48" s="24">
        <f>2572/45</f>
        <v>57.1555555555556</v>
      </c>
      <c r="L48" s="16" t="s">
        <v>28</v>
      </c>
    </row>
    <row r="49" ht="20.25" spans="1:12">
      <c r="A49" s="11">
        <v>45</v>
      </c>
      <c r="B49" s="13" t="s">
        <v>243</v>
      </c>
      <c r="C49" s="13" t="s">
        <v>20</v>
      </c>
      <c r="D49" s="13" t="s">
        <v>244</v>
      </c>
      <c r="E49" s="13" t="s">
        <v>22</v>
      </c>
      <c r="F49" s="13" t="s">
        <v>245</v>
      </c>
      <c r="G49" s="16" t="s">
        <v>24</v>
      </c>
      <c r="H49" s="16" t="s">
        <v>25</v>
      </c>
      <c r="I49" s="16" t="s">
        <v>246</v>
      </c>
      <c r="J49" s="25" t="s">
        <v>247</v>
      </c>
      <c r="K49" s="24">
        <f>2873/45</f>
        <v>63.8444444444444</v>
      </c>
      <c r="L49" s="16" t="s">
        <v>28</v>
      </c>
    </row>
    <row r="50" ht="20.25" spans="1:12">
      <c r="A50" s="11">
        <v>46</v>
      </c>
      <c r="B50" s="13" t="s">
        <v>248</v>
      </c>
      <c r="C50" s="13" t="s">
        <v>20</v>
      </c>
      <c r="D50" s="13" t="s">
        <v>249</v>
      </c>
      <c r="E50" s="13" t="s">
        <v>22</v>
      </c>
      <c r="F50" s="13" t="s">
        <v>250</v>
      </c>
      <c r="G50" s="16" t="s">
        <v>24</v>
      </c>
      <c r="H50" s="16" t="s">
        <v>25</v>
      </c>
      <c r="I50" s="16" t="s">
        <v>251</v>
      </c>
      <c r="J50" s="25" t="s">
        <v>252</v>
      </c>
      <c r="K50" s="24">
        <f>2842/45</f>
        <v>63.1555555555556</v>
      </c>
      <c r="L50" s="16" t="s">
        <v>28</v>
      </c>
    </row>
    <row r="51" ht="20.25" spans="1:12">
      <c r="A51" s="11">
        <v>47</v>
      </c>
      <c r="B51" s="13" t="s">
        <v>253</v>
      </c>
      <c r="C51" s="13" t="s">
        <v>20</v>
      </c>
      <c r="D51" s="13" t="s">
        <v>254</v>
      </c>
      <c r="E51" s="13" t="s">
        <v>22</v>
      </c>
      <c r="F51" s="13" t="s">
        <v>255</v>
      </c>
      <c r="G51" s="16" t="s">
        <v>24</v>
      </c>
      <c r="H51" s="16" t="s">
        <v>25</v>
      </c>
      <c r="I51" s="16" t="s">
        <v>256</v>
      </c>
      <c r="J51" s="25" t="s">
        <v>257</v>
      </c>
      <c r="K51" s="24">
        <f>2867/45</f>
        <v>63.7111111111111</v>
      </c>
      <c r="L51" s="16" t="s">
        <v>28</v>
      </c>
    </row>
    <row r="52" ht="33" spans="1:12">
      <c r="A52" s="11">
        <v>48</v>
      </c>
      <c r="B52" s="13" t="s">
        <v>258</v>
      </c>
      <c r="C52" s="13" t="s">
        <v>20</v>
      </c>
      <c r="D52" s="13" t="s">
        <v>259</v>
      </c>
      <c r="E52" s="13" t="s">
        <v>22</v>
      </c>
      <c r="F52" s="13" t="s">
        <v>260</v>
      </c>
      <c r="G52" s="16" t="s">
        <v>24</v>
      </c>
      <c r="H52" s="16" t="s">
        <v>25</v>
      </c>
      <c r="I52" s="16" t="s">
        <v>261</v>
      </c>
      <c r="J52" s="25" t="s">
        <v>262</v>
      </c>
      <c r="K52" s="24">
        <f>2874/45</f>
        <v>63.8666666666667</v>
      </c>
      <c r="L52" s="16" t="s">
        <v>28</v>
      </c>
    </row>
    <row r="53" ht="20.25" spans="1:12">
      <c r="A53" s="11">
        <v>49</v>
      </c>
      <c r="B53" s="13" t="s">
        <v>263</v>
      </c>
      <c r="C53" s="13" t="s">
        <v>20</v>
      </c>
      <c r="D53" s="13" t="s">
        <v>264</v>
      </c>
      <c r="E53" s="13" t="s">
        <v>51</v>
      </c>
      <c r="F53" s="13" t="s">
        <v>265</v>
      </c>
      <c r="G53" s="16" t="s">
        <v>24</v>
      </c>
      <c r="H53" s="16" t="s">
        <v>25</v>
      </c>
      <c r="I53" s="16" t="s">
        <v>266</v>
      </c>
      <c r="J53" s="25" t="s">
        <v>74</v>
      </c>
      <c r="K53" s="24">
        <f>2834/45</f>
        <v>62.9777777777778</v>
      </c>
      <c r="L53" s="16" t="s">
        <v>28</v>
      </c>
    </row>
    <row r="54" ht="20.25" spans="1:12">
      <c r="A54" s="11">
        <v>50</v>
      </c>
      <c r="B54" s="13" t="s">
        <v>267</v>
      </c>
      <c r="C54" s="13" t="s">
        <v>20</v>
      </c>
      <c r="D54" s="13" t="s">
        <v>268</v>
      </c>
      <c r="E54" s="13" t="s">
        <v>22</v>
      </c>
      <c r="F54" s="13" t="s">
        <v>215</v>
      </c>
      <c r="G54" s="16" t="s">
        <v>24</v>
      </c>
      <c r="H54" s="16" t="s">
        <v>25</v>
      </c>
      <c r="I54" s="16" t="s">
        <v>269</v>
      </c>
      <c r="J54" s="25" t="s">
        <v>270</v>
      </c>
      <c r="K54" s="24">
        <f>2853/45</f>
        <v>63.4</v>
      </c>
      <c r="L54" s="16" t="s">
        <v>28</v>
      </c>
    </row>
    <row r="55" ht="20.25" spans="1:12">
      <c r="A55" s="11">
        <v>51</v>
      </c>
      <c r="B55" s="13" t="s">
        <v>271</v>
      </c>
      <c r="C55" s="13" t="s">
        <v>20</v>
      </c>
      <c r="D55" s="13" t="s">
        <v>272</v>
      </c>
      <c r="E55" s="18" t="s">
        <v>22</v>
      </c>
      <c r="F55" s="13" t="s">
        <v>273</v>
      </c>
      <c r="G55" s="16" t="s">
        <v>24</v>
      </c>
      <c r="H55" s="16" t="s">
        <v>25</v>
      </c>
      <c r="I55" s="16" t="s">
        <v>274</v>
      </c>
      <c r="J55" s="25" t="s">
        <v>275</v>
      </c>
      <c r="K55" s="24">
        <f>2843/45</f>
        <v>63.1777777777778</v>
      </c>
      <c r="L55" s="16" t="s">
        <v>28</v>
      </c>
    </row>
    <row r="56" ht="33" spans="1:12">
      <c r="A56" s="11">
        <v>52</v>
      </c>
      <c r="B56" s="13" t="s">
        <v>276</v>
      </c>
      <c r="C56" s="13" t="s">
        <v>20</v>
      </c>
      <c r="D56" s="13" t="s">
        <v>277</v>
      </c>
      <c r="E56" s="13" t="s">
        <v>22</v>
      </c>
      <c r="F56" s="13" t="s">
        <v>278</v>
      </c>
      <c r="G56" s="16" t="s">
        <v>24</v>
      </c>
      <c r="H56" s="16" t="s">
        <v>25</v>
      </c>
      <c r="I56" s="16" t="s">
        <v>279</v>
      </c>
      <c r="J56" s="25" t="s">
        <v>280</v>
      </c>
      <c r="K56" s="24">
        <f>2772/45</f>
        <v>61.6</v>
      </c>
      <c r="L56" s="16" t="s">
        <v>28</v>
      </c>
    </row>
    <row r="57" ht="20.25" spans="1:12">
      <c r="A57" s="11">
        <v>53</v>
      </c>
      <c r="B57" s="13" t="s">
        <v>281</v>
      </c>
      <c r="C57" s="13" t="s">
        <v>20</v>
      </c>
      <c r="D57" s="13" t="s">
        <v>282</v>
      </c>
      <c r="E57" s="13" t="s">
        <v>51</v>
      </c>
      <c r="F57" s="13" t="s">
        <v>283</v>
      </c>
      <c r="G57" s="16" t="s">
        <v>24</v>
      </c>
      <c r="H57" s="16" t="s">
        <v>25</v>
      </c>
      <c r="I57" s="16" t="s">
        <v>284</v>
      </c>
      <c r="J57" s="25" t="s">
        <v>285</v>
      </c>
      <c r="K57" s="24">
        <f>2708/45</f>
        <v>60.1777777777778</v>
      </c>
      <c r="L57" s="16" t="s">
        <v>28</v>
      </c>
    </row>
    <row r="58" ht="20.25" spans="1:12">
      <c r="A58" s="11">
        <v>54</v>
      </c>
      <c r="B58" s="13" t="s">
        <v>286</v>
      </c>
      <c r="C58" s="13" t="s">
        <v>20</v>
      </c>
      <c r="D58" s="13" t="s">
        <v>287</v>
      </c>
      <c r="E58" s="18" t="s">
        <v>22</v>
      </c>
      <c r="F58" s="13" t="s">
        <v>288</v>
      </c>
      <c r="G58" s="16" t="s">
        <v>24</v>
      </c>
      <c r="H58" s="16" t="s">
        <v>25</v>
      </c>
      <c r="I58" s="16" t="s">
        <v>289</v>
      </c>
      <c r="J58" s="25" t="s">
        <v>290</v>
      </c>
      <c r="K58" s="24">
        <f>2852/45</f>
        <v>63.3777777777778</v>
      </c>
      <c r="L58" s="16" t="s">
        <v>28</v>
      </c>
    </row>
    <row r="59" ht="20.25" spans="1:12">
      <c r="A59" s="11">
        <v>55</v>
      </c>
      <c r="B59" s="13" t="s">
        <v>291</v>
      </c>
      <c r="C59" s="13" t="s">
        <v>20</v>
      </c>
      <c r="D59" s="13" t="s">
        <v>292</v>
      </c>
      <c r="E59" s="13" t="s">
        <v>22</v>
      </c>
      <c r="F59" s="13" t="s">
        <v>293</v>
      </c>
      <c r="G59" s="16" t="s">
        <v>24</v>
      </c>
      <c r="H59" s="16" t="s">
        <v>25</v>
      </c>
      <c r="I59" s="16" t="s">
        <v>294</v>
      </c>
      <c r="J59" s="25" t="s">
        <v>295</v>
      </c>
      <c r="K59" s="24">
        <f>2584/45</f>
        <v>57.4222222222222</v>
      </c>
      <c r="L59" s="16" t="s">
        <v>28</v>
      </c>
    </row>
    <row r="60" ht="33" spans="1:12">
      <c r="A60" s="11">
        <v>56</v>
      </c>
      <c r="B60" s="13" t="s">
        <v>296</v>
      </c>
      <c r="C60" s="13" t="s">
        <v>20</v>
      </c>
      <c r="D60" s="13" t="s">
        <v>297</v>
      </c>
      <c r="E60" s="13" t="s">
        <v>22</v>
      </c>
      <c r="F60" s="13" t="s">
        <v>298</v>
      </c>
      <c r="G60" s="16" t="s">
        <v>24</v>
      </c>
      <c r="H60" s="16" t="s">
        <v>25</v>
      </c>
      <c r="I60" s="16" t="s">
        <v>299</v>
      </c>
      <c r="J60" s="25" t="s">
        <v>300</v>
      </c>
      <c r="K60" s="24">
        <f>2631/45</f>
        <v>58.4666666666667</v>
      </c>
      <c r="L60" s="16" t="s">
        <v>28</v>
      </c>
    </row>
    <row r="61" ht="20.25" spans="1:12">
      <c r="A61" s="11">
        <v>57</v>
      </c>
      <c r="B61" s="13" t="s">
        <v>301</v>
      </c>
      <c r="C61" s="13" t="s">
        <v>20</v>
      </c>
      <c r="D61" s="13" t="s">
        <v>302</v>
      </c>
      <c r="E61" s="13" t="s">
        <v>22</v>
      </c>
      <c r="F61" s="13" t="s">
        <v>303</v>
      </c>
      <c r="G61" s="16" t="s">
        <v>24</v>
      </c>
      <c r="H61" s="16" t="s">
        <v>25</v>
      </c>
      <c r="I61" s="16" t="s">
        <v>304</v>
      </c>
      <c r="J61" s="25" t="s">
        <v>305</v>
      </c>
      <c r="K61" s="24">
        <f>2574/45</f>
        <v>57.2</v>
      </c>
      <c r="L61" s="16" t="s">
        <v>28</v>
      </c>
    </row>
    <row r="62" ht="20.25" spans="1:12">
      <c r="A62" s="11">
        <v>58</v>
      </c>
      <c r="B62" s="13" t="s">
        <v>306</v>
      </c>
      <c r="C62" s="13" t="s">
        <v>20</v>
      </c>
      <c r="D62" s="13" t="s">
        <v>307</v>
      </c>
      <c r="E62" s="18" t="s">
        <v>22</v>
      </c>
      <c r="F62" s="13" t="s">
        <v>308</v>
      </c>
      <c r="G62" s="16" t="s">
        <v>24</v>
      </c>
      <c r="H62" s="16" t="s">
        <v>25</v>
      </c>
      <c r="I62" s="16" t="s">
        <v>309</v>
      </c>
      <c r="J62" s="26" t="s">
        <v>310</v>
      </c>
      <c r="K62" s="24">
        <f>2438/45</f>
        <v>54.1777777777778</v>
      </c>
      <c r="L62" s="16" t="s">
        <v>28</v>
      </c>
    </row>
    <row r="63" ht="33" spans="1:12">
      <c r="A63" s="11">
        <v>59</v>
      </c>
      <c r="B63" s="13" t="s">
        <v>311</v>
      </c>
      <c r="C63" s="13" t="s">
        <v>20</v>
      </c>
      <c r="D63" s="13" t="s">
        <v>312</v>
      </c>
      <c r="E63" s="18" t="s">
        <v>22</v>
      </c>
      <c r="F63" s="13" t="s">
        <v>313</v>
      </c>
      <c r="G63" s="16" t="s">
        <v>24</v>
      </c>
      <c r="H63" s="16" t="s">
        <v>25</v>
      </c>
      <c r="I63" s="16" t="s">
        <v>314</v>
      </c>
      <c r="J63" s="26" t="s">
        <v>315</v>
      </c>
      <c r="K63" s="24">
        <f>2622/45</f>
        <v>58.2666666666667</v>
      </c>
      <c r="L63" s="16" t="s">
        <v>28</v>
      </c>
    </row>
    <row r="64" ht="20.25" spans="1:12">
      <c r="A64" s="11">
        <v>60</v>
      </c>
      <c r="B64" s="13" t="s">
        <v>316</v>
      </c>
      <c r="C64" s="13" t="s">
        <v>20</v>
      </c>
      <c r="D64" s="13" t="s">
        <v>317</v>
      </c>
      <c r="E64" s="18" t="s">
        <v>22</v>
      </c>
      <c r="F64" s="13" t="s">
        <v>318</v>
      </c>
      <c r="G64" s="16" t="s">
        <v>24</v>
      </c>
      <c r="H64" s="16" t="s">
        <v>25</v>
      </c>
      <c r="I64" s="16" t="s">
        <v>319</v>
      </c>
      <c r="J64" s="26" t="s">
        <v>320</v>
      </c>
      <c r="K64" s="24">
        <f>2236/45</f>
        <v>49.6888888888889</v>
      </c>
      <c r="L64" s="16" t="s">
        <v>28</v>
      </c>
    </row>
    <row r="65" ht="20.25" spans="1:12">
      <c r="A65" s="11">
        <v>61</v>
      </c>
      <c r="B65" s="13" t="s">
        <v>321</v>
      </c>
      <c r="C65" s="13" t="s">
        <v>20</v>
      </c>
      <c r="D65" s="13" t="s">
        <v>322</v>
      </c>
      <c r="E65" s="18" t="s">
        <v>22</v>
      </c>
      <c r="F65" s="13" t="s">
        <v>323</v>
      </c>
      <c r="G65" s="16" t="s">
        <v>24</v>
      </c>
      <c r="H65" s="16" t="s">
        <v>25</v>
      </c>
      <c r="I65" s="16" t="s">
        <v>324</v>
      </c>
      <c r="J65" s="26" t="s">
        <v>325</v>
      </c>
      <c r="K65" s="24">
        <f>2880/45</f>
        <v>64</v>
      </c>
      <c r="L65" s="16" t="s">
        <v>28</v>
      </c>
    </row>
    <row r="66" ht="20.25" spans="1:12">
      <c r="A66" s="11">
        <v>62</v>
      </c>
      <c r="B66" s="13" t="s">
        <v>326</v>
      </c>
      <c r="C66" s="13" t="s">
        <v>20</v>
      </c>
      <c r="D66" s="13" t="s">
        <v>327</v>
      </c>
      <c r="E66" s="18" t="s">
        <v>22</v>
      </c>
      <c r="F66" s="13" t="s">
        <v>328</v>
      </c>
      <c r="G66" s="16" t="s">
        <v>24</v>
      </c>
      <c r="H66" s="16" t="s">
        <v>25</v>
      </c>
      <c r="I66" s="16" t="s">
        <v>329</v>
      </c>
      <c r="J66" s="26" t="s">
        <v>330</v>
      </c>
      <c r="K66" s="24">
        <f>2762/45</f>
        <v>61.3777777777778</v>
      </c>
      <c r="L66" s="16" t="s">
        <v>28</v>
      </c>
    </row>
    <row r="67" ht="20.25" spans="1:12">
      <c r="A67" s="11">
        <v>63</v>
      </c>
      <c r="B67" s="13" t="s">
        <v>331</v>
      </c>
      <c r="C67" s="13" t="s">
        <v>20</v>
      </c>
      <c r="D67" s="13" t="s">
        <v>332</v>
      </c>
      <c r="E67" s="18" t="s">
        <v>22</v>
      </c>
      <c r="F67" s="13" t="s">
        <v>333</v>
      </c>
      <c r="G67" s="16" t="s">
        <v>24</v>
      </c>
      <c r="H67" s="16" t="s">
        <v>25</v>
      </c>
      <c r="I67" s="16" t="s">
        <v>334</v>
      </c>
      <c r="J67" s="26" t="s">
        <v>335</v>
      </c>
      <c r="K67" s="24">
        <f>2815/45</f>
        <v>62.5555555555556</v>
      </c>
      <c r="L67" s="16" t="s">
        <v>28</v>
      </c>
    </row>
    <row r="68" ht="20.25" spans="1:12">
      <c r="A68" s="11">
        <v>64</v>
      </c>
      <c r="B68" s="13" t="s">
        <v>336</v>
      </c>
      <c r="C68" s="13" t="s">
        <v>20</v>
      </c>
      <c r="D68" s="13" t="s">
        <v>337</v>
      </c>
      <c r="E68" s="18" t="s">
        <v>51</v>
      </c>
      <c r="F68" s="13" t="s">
        <v>338</v>
      </c>
      <c r="G68" s="16" t="s">
        <v>24</v>
      </c>
      <c r="H68" s="16" t="s">
        <v>25</v>
      </c>
      <c r="I68" s="16" t="s">
        <v>339</v>
      </c>
      <c r="J68" s="26" t="s">
        <v>340</v>
      </c>
      <c r="K68" s="24">
        <f>2735/45</f>
        <v>60.7777777777778</v>
      </c>
      <c r="L68" s="16" t="s">
        <v>28</v>
      </c>
    </row>
    <row r="69" ht="20.25" spans="1:12">
      <c r="A69" s="11">
        <v>65</v>
      </c>
      <c r="B69" s="13" t="s">
        <v>341</v>
      </c>
      <c r="C69" s="13" t="s">
        <v>20</v>
      </c>
      <c r="D69" s="13" t="s">
        <v>342</v>
      </c>
      <c r="E69" s="18" t="s">
        <v>51</v>
      </c>
      <c r="F69" s="13" t="s">
        <v>343</v>
      </c>
      <c r="G69" s="16" t="s">
        <v>24</v>
      </c>
      <c r="H69" s="16" t="s">
        <v>25</v>
      </c>
      <c r="I69" s="16" t="s">
        <v>344</v>
      </c>
      <c r="J69" s="26" t="s">
        <v>345</v>
      </c>
      <c r="K69" s="24">
        <f>2675/45</f>
        <v>59.4444444444444</v>
      </c>
      <c r="L69" s="16" t="s">
        <v>28</v>
      </c>
    </row>
    <row r="70" ht="20.25" spans="1:12">
      <c r="A70" s="11">
        <v>66</v>
      </c>
      <c r="B70" s="13" t="s">
        <v>346</v>
      </c>
      <c r="C70" s="13" t="s">
        <v>20</v>
      </c>
      <c r="D70" s="13" t="s">
        <v>347</v>
      </c>
      <c r="E70" s="18" t="s">
        <v>51</v>
      </c>
      <c r="F70" s="13" t="s">
        <v>348</v>
      </c>
      <c r="G70" s="16" t="s">
        <v>24</v>
      </c>
      <c r="H70" s="16" t="s">
        <v>25</v>
      </c>
      <c r="I70" s="16" t="s">
        <v>349</v>
      </c>
      <c r="J70" s="26" t="s">
        <v>350</v>
      </c>
      <c r="K70" s="24">
        <f>2058/45</f>
        <v>45.7333333333333</v>
      </c>
      <c r="L70" s="16" t="s">
        <v>28</v>
      </c>
    </row>
    <row r="71" ht="20.25" spans="1:12">
      <c r="A71" s="11">
        <v>67</v>
      </c>
      <c r="B71" s="13" t="s">
        <v>351</v>
      </c>
      <c r="C71" s="13" t="s">
        <v>20</v>
      </c>
      <c r="D71" s="13" t="s">
        <v>352</v>
      </c>
      <c r="E71" s="18" t="s">
        <v>22</v>
      </c>
      <c r="F71" s="13" t="s">
        <v>353</v>
      </c>
      <c r="G71" s="16" t="s">
        <v>24</v>
      </c>
      <c r="H71" s="16" t="s">
        <v>25</v>
      </c>
      <c r="I71" s="16" t="s">
        <v>354</v>
      </c>
      <c r="J71" s="26" t="s">
        <v>355</v>
      </c>
      <c r="K71" s="24">
        <f>2803/45</f>
        <v>62.2888888888889</v>
      </c>
      <c r="L71" s="16" t="s">
        <v>28</v>
      </c>
    </row>
    <row r="72" ht="20.25" spans="1:12">
      <c r="A72" s="11">
        <v>68</v>
      </c>
      <c r="B72" s="13" t="s">
        <v>356</v>
      </c>
      <c r="C72" s="13" t="s">
        <v>20</v>
      </c>
      <c r="D72" s="13" t="s">
        <v>357</v>
      </c>
      <c r="E72" s="18" t="s">
        <v>22</v>
      </c>
      <c r="F72" s="13" t="s">
        <v>358</v>
      </c>
      <c r="G72" s="16" t="s">
        <v>24</v>
      </c>
      <c r="H72" s="16" t="s">
        <v>25</v>
      </c>
      <c r="I72" s="16" t="s">
        <v>359</v>
      </c>
      <c r="J72" s="26" t="s">
        <v>360</v>
      </c>
      <c r="K72" s="24">
        <f>2824/45</f>
        <v>62.7555555555556</v>
      </c>
      <c r="L72" s="16" t="s">
        <v>28</v>
      </c>
    </row>
    <row r="73" ht="20.25" spans="1:12">
      <c r="A73" s="11">
        <v>69</v>
      </c>
      <c r="B73" s="13" t="s">
        <v>361</v>
      </c>
      <c r="C73" s="13" t="s">
        <v>20</v>
      </c>
      <c r="D73" s="13" t="s">
        <v>362</v>
      </c>
      <c r="E73" s="18" t="s">
        <v>22</v>
      </c>
      <c r="F73" s="13" t="s">
        <v>358</v>
      </c>
      <c r="G73" s="16" t="s">
        <v>24</v>
      </c>
      <c r="H73" s="16" t="s">
        <v>25</v>
      </c>
      <c r="I73" s="16" t="s">
        <v>363</v>
      </c>
      <c r="J73" s="26" t="s">
        <v>364</v>
      </c>
      <c r="K73" s="24">
        <f>2584/45</f>
        <v>57.4222222222222</v>
      </c>
      <c r="L73" s="16" t="s">
        <v>28</v>
      </c>
    </row>
    <row r="74" ht="20.25" spans="1:12">
      <c r="A74" s="11">
        <v>70</v>
      </c>
      <c r="B74" s="13" t="s">
        <v>365</v>
      </c>
      <c r="C74" s="13" t="s">
        <v>20</v>
      </c>
      <c r="D74" s="13" t="s">
        <v>366</v>
      </c>
      <c r="E74" s="18" t="s">
        <v>22</v>
      </c>
      <c r="F74" s="13" t="s">
        <v>367</v>
      </c>
      <c r="G74" s="16" t="s">
        <v>24</v>
      </c>
      <c r="H74" s="16" t="s">
        <v>25</v>
      </c>
      <c r="I74" s="16" t="s">
        <v>368</v>
      </c>
      <c r="J74" s="26" t="s">
        <v>369</v>
      </c>
      <c r="K74" s="24">
        <f>2400/45</f>
        <v>53.3333333333333</v>
      </c>
      <c r="L74" s="16" t="s">
        <v>28</v>
      </c>
    </row>
    <row r="75" ht="20.25" spans="1:12">
      <c r="A75" s="11">
        <v>71</v>
      </c>
      <c r="B75" s="13" t="s">
        <v>370</v>
      </c>
      <c r="C75" s="13" t="s">
        <v>20</v>
      </c>
      <c r="D75" s="13" t="s">
        <v>371</v>
      </c>
      <c r="E75" s="18" t="s">
        <v>22</v>
      </c>
      <c r="F75" s="13" t="s">
        <v>372</v>
      </c>
      <c r="G75" s="16" t="s">
        <v>24</v>
      </c>
      <c r="H75" s="16" t="s">
        <v>25</v>
      </c>
      <c r="I75" s="16" t="s">
        <v>373</v>
      </c>
      <c r="J75" s="26" t="s">
        <v>374</v>
      </c>
      <c r="K75" s="24">
        <f>2024/45</f>
        <v>44.9777777777778</v>
      </c>
      <c r="L75" s="16" t="s">
        <v>28</v>
      </c>
    </row>
    <row r="76" ht="20.25" spans="1:12">
      <c r="A76" s="11">
        <v>72</v>
      </c>
      <c r="B76" s="13" t="s">
        <v>375</v>
      </c>
      <c r="C76" s="13" t="s">
        <v>20</v>
      </c>
      <c r="D76" s="13" t="s">
        <v>376</v>
      </c>
      <c r="E76" s="18" t="s">
        <v>22</v>
      </c>
      <c r="F76" s="13" t="s">
        <v>377</v>
      </c>
      <c r="G76" s="16" t="s">
        <v>24</v>
      </c>
      <c r="H76" s="16" t="s">
        <v>25</v>
      </c>
      <c r="I76" s="16" t="s">
        <v>378</v>
      </c>
      <c r="J76" s="26" t="s">
        <v>379</v>
      </c>
      <c r="K76" s="24">
        <f>2793/45</f>
        <v>62.0666666666667</v>
      </c>
      <c r="L76" s="16" t="s">
        <v>28</v>
      </c>
    </row>
    <row r="77" ht="20.25" spans="1:12">
      <c r="A77" s="11">
        <v>73</v>
      </c>
      <c r="B77" s="13" t="s">
        <v>380</v>
      </c>
      <c r="C77" s="13" t="s">
        <v>20</v>
      </c>
      <c r="D77" s="13" t="s">
        <v>381</v>
      </c>
      <c r="E77" s="13" t="s">
        <v>22</v>
      </c>
      <c r="F77" s="13" t="s">
        <v>382</v>
      </c>
      <c r="G77" s="16" t="s">
        <v>24</v>
      </c>
      <c r="H77" s="16" t="s">
        <v>25</v>
      </c>
      <c r="I77" s="16" t="s">
        <v>383</v>
      </c>
      <c r="J77" s="26" t="s">
        <v>384</v>
      </c>
      <c r="K77" s="24">
        <f>2370/45</f>
        <v>52.6666666666667</v>
      </c>
      <c r="L77" s="16" t="s">
        <v>28</v>
      </c>
    </row>
    <row r="78" ht="20.25" spans="1:12">
      <c r="A78" s="11">
        <v>74</v>
      </c>
      <c r="B78" s="13" t="s">
        <v>385</v>
      </c>
      <c r="C78" s="13" t="s">
        <v>20</v>
      </c>
      <c r="D78" s="13" t="s">
        <v>386</v>
      </c>
      <c r="E78" s="18" t="s">
        <v>22</v>
      </c>
      <c r="F78" s="13" t="s">
        <v>387</v>
      </c>
      <c r="G78" s="16" t="s">
        <v>24</v>
      </c>
      <c r="H78" s="16" t="s">
        <v>25</v>
      </c>
      <c r="I78" s="16" t="s">
        <v>388</v>
      </c>
      <c r="J78" s="26" t="s">
        <v>389</v>
      </c>
      <c r="K78" s="24">
        <f>2455/45</f>
        <v>54.5555555555556</v>
      </c>
      <c r="L78" s="16" t="s">
        <v>28</v>
      </c>
    </row>
    <row r="79" ht="20.25" spans="1:12">
      <c r="A79" s="11">
        <v>75</v>
      </c>
      <c r="B79" s="13" t="s">
        <v>390</v>
      </c>
      <c r="C79" s="13" t="s">
        <v>20</v>
      </c>
      <c r="D79" s="13" t="s">
        <v>391</v>
      </c>
      <c r="E79" s="18" t="s">
        <v>22</v>
      </c>
      <c r="F79" s="13" t="s">
        <v>392</v>
      </c>
      <c r="G79" s="16" t="s">
        <v>24</v>
      </c>
      <c r="H79" s="16" t="s">
        <v>25</v>
      </c>
      <c r="I79" s="16" t="s">
        <v>393</v>
      </c>
      <c r="J79" s="26" t="s">
        <v>394</v>
      </c>
      <c r="K79" s="24">
        <f>2809/45</f>
        <v>62.4222222222222</v>
      </c>
      <c r="L79" s="16" t="s">
        <v>28</v>
      </c>
    </row>
    <row r="80" ht="20.25" spans="1:12">
      <c r="A80" s="11">
        <v>76</v>
      </c>
      <c r="B80" s="13" t="s">
        <v>395</v>
      </c>
      <c r="C80" s="13" t="s">
        <v>20</v>
      </c>
      <c r="D80" s="13" t="s">
        <v>396</v>
      </c>
      <c r="E80" s="18" t="s">
        <v>22</v>
      </c>
      <c r="F80" s="13" t="s">
        <v>397</v>
      </c>
      <c r="G80" s="16" t="s">
        <v>24</v>
      </c>
      <c r="H80" s="16" t="s">
        <v>25</v>
      </c>
      <c r="I80" s="16" t="s">
        <v>398</v>
      </c>
      <c r="J80" s="26" t="s">
        <v>399</v>
      </c>
      <c r="K80" s="24">
        <f>2310/45</f>
        <v>51.3333333333333</v>
      </c>
      <c r="L80" s="16" t="s">
        <v>28</v>
      </c>
    </row>
    <row r="81" ht="20.25" spans="1:12">
      <c r="A81" s="11">
        <v>77</v>
      </c>
      <c r="B81" s="13" t="s">
        <v>400</v>
      </c>
      <c r="C81" s="13" t="s">
        <v>20</v>
      </c>
      <c r="D81" s="13" t="s">
        <v>401</v>
      </c>
      <c r="E81" s="18" t="s">
        <v>22</v>
      </c>
      <c r="F81" s="13" t="s">
        <v>402</v>
      </c>
      <c r="G81" s="16" t="s">
        <v>24</v>
      </c>
      <c r="H81" s="16" t="s">
        <v>25</v>
      </c>
      <c r="I81" s="16" t="s">
        <v>403</v>
      </c>
      <c r="J81" s="26" t="s">
        <v>404</v>
      </c>
      <c r="K81" s="24">
        <f>2470/45</f>
        <v>54.8888888888889</v>
      </c>
      <c r="L81" s="16" t="s">
        <v>28</v>
      </c>
    </row>
    <row r="82" ht="20.25" spans="1:12">
      <c r="A82" s="11">
        <v>78</v>
      </c>
      <c r="B82" s="13" t="s">
        <v>405</v>
      </c>
      <c r="C82" s="13" t="s">
        <v>20</v>
      </c>
      <c r="D82" s="13" t="s">
        <v>406</v>
      </c>
      <c r="E82" s="18" t="s">
        <v>22</v>
      </c>
      <c r="F82" s="13" t="s">
        <v>407</v>
      </c>
      <c r="G82" s="16" t="s">
        <v>24</v>
      </c>
      <c r="H82" s="16" t="s">
        <v>25</v>
      </c>
      <c r="I82" s="16" t="s">
        <v>408</v>
      </c>
      <c r="J82" s="26" t="s">
        <v>409</v>
      </c>
      <c r="K82" s="24">
        <f>2783/45</f>
        <v>61.8444444444444</v>
      </c>
      <c r="L82" s="16" t="s">
        <v>28</v>
      </c>
    </row>
    <row r="83" ht="20.25" spans="1:12">
      <c r="A83" s="11">
        <v>79</v>
      </c>
      <c r="B83" s="13" t="s">
        <v>410</v>
      </c>
      <c r="C83" s="13" t="s">
        <v>20</v>
      </c>
      <c r="D83" s="13" t="s">
        <v>411</v>
      </c>
      <c r="E83" s="18" t="s">
        <v>22</v>
      </c>
      <c r="F83" s="13" t="s">
        <v>412</v>
      </c>
      <c r="G83" s="16" t="s">
        <v>24</v>
      </c>
      <c r="H83" s="16" t="s">
        <v>25</v>
      </c>
      <c r="I83" s="16" t="s">
        <v>413</v>
      </c>
      <c r="J83" s="26" t="s">
        <v>414</v>
      </c>
      <c r="K83" s="24">
        <f>2785/45</f>
        <v>61.8888888888889</v>
      </c>
      <c r="L83" s="16" t="s">
        <v>28</v>
      </c>
    </row>
    <row r="84" ht="20.25" spans="1:12">
      <c r="A84" s="11">
        <v>80</v>
      </c>
      <c r="B84" s="13" t="s">
        <v>415</v>
      </c>
      <c r="C84" s="13" t="s">
        <v>20</v>
      </c>
      <c r="D84" s="13" t="s">
        <v>416</v>
      </c>
      <c r="E84" s="18" t="s">
        <v>22</v>
      </c>
      <c r="F84" s="13" t="s">
        <v>417</v>
      </c>
      <c r="G84" s="16" t="s">
        <v>24</v>
      </c>
      <c r="H84" s="16" t="s">
        <v>25</v>
      </c>
      <c r="I84" s="16" t="s">
        <v>418</v>
      </c>
      <c r="J84" s="26" t="s">
        <v>419</v>
      </c>
      <c r="K84" s="24">
        <f>2523/45</f>
        <v>56.0666666666667</v>
      </c>
      <c r="L84" s="16" t="s">
        <v>28</v>
      </c>
    </row>
    <row r="85" ht="20.25" spans="1:12">
      <c r="A85" s="11">
        <v>81</v>
      </c>
      <c r="B85" s="13" t="s">
        <v>420</v>
      </c>
      <c r="C85" s="13" t="s">
        <v>20</v>
      </c>
      <c r="D85" s="13" t="s">
        <v>421</v>
      </c>
      <c r="E85" s="18" t="s">
        <v>22</v>
      </c>
      <c r="F85" s="13" t="s">
        <v>422</v>
      </c>
      <c r="G85" s="16" t="s">
        <v>24</v>
      </c>
      <c r="H85" s="16" t="s">
        <v>25</v>
      </c>
      <c r="I85" s="16" t="s">
        <v>423</v>
      </c>
      <c r="J85" s="26" t="s">
        <v>424</v>
      </c>
      <c r="K85" s="24">
        <f>2503/45</f>
        <v>55.6222222222222</v>
      </c>
      <c r="L85" s="16" t="s">
        <v>28</v>
      </c>
    </row>
    <row r="86" ht="20.25" spans="1:12">
      <c r="A86" s="11">
        <v>82</v>
      </c>
      <c r="B86" s="13" t="s">
        <v>425</v>
      </c>
      <c r="C86" s="13" t="s">
        <v>20</v>
      </c>
      <c r="D86" s="13" t="s">
        <v>426</v>
      </c>
      <c r="E86" s="18" t="s">
        <v>22</v>
      </c>
      <c r="F86" s="13" t="s">
        <v>427</v>
      </c>
      <c r="G86" s="16" t="s">
        <v>24</v>
      </c>
      <c r="H86" s="16" t="s">
        <v>25</v>
      </c>
      <c r="I86" s="16" t="s">
        <v>428</v>
      </c>
      <c r="J86" s="26" t="s">
        <v>429</v>
      </c>
      <c r="K86" s="24">
        <f>2636/45</f>
        <v>58.5777777777778</v>
      </c>
      <c r="L86" s="16" t="s">
        <v>28</v>
      </c>
    </row>
    <row r="87" ht="20.25" spans="1:12">
      <c r="A87" s="11">
        <v>83</v>
      </c>
      <c r="B87" s="13" t="s">
        <v>430</v>
      </c>
      <c r="C87" s="13" t="s">
        <v>20</v>
      </c>
      <c r="D87" s="13" t="s">
        <v>431</v>
      </c>
      <c r="E87" s="18" t="s">
        <v>22</v>
      </c>
      <c r="F87" s="13" t="s">
        <v>367</v>
      </c>
      <c r="G87" s="16" t="s">
        <v>24</v>
      </c>
      <c r="H87" s="16" t="s">
        <v>25</v>
      </c>
      <c r="I87" s="16" t="s">
        <v>432</v>
      </c>
      <c r="J87" s="26" t="s">
        <v>433</v>
      </c>
      <c r="K87" s="24">
        <f>2548/45</f>
        <v>56.6222222222222</v>
      </c>
      <c r="L87" s="16" t="s">
        <v>28</v>
      </c>
    </row>
    <row r="88" ht="33" spans="1:12">
      <c r="A88" s="11">
        <v>84</v>
      </c>
      <c r="B88" s="13" t="s">
        <v>434</v>
      </c>
      <c r="C88" s="13" t="s">
        <v>20</v>
      </c>
      <c r="D88" s="13" t="s">
        <v>435</v>
      </c>
      <c r="E88" s="18" t="s">
        <v>22</v>
      </c>
      <c r="F88" s="13" t="s">
        <v>436</v>
      </c>
      <c r="G88" s="16" t="s">
        <v>24</v>
      </c>
      <c r="H88" s="16" t="s">
        <v>25</v>
      </c>
      <c r="I88" s="16" t="s">
        <v>437</v>
      </c>
      <c r="J88" s="26" t="s">
        <v>438</v>
      </c>
      <c r="K88" s="24">
        <f>2796/45</f>
        <v>62.1333333333333</v>
      </c>
      <c r="L88" s="16" t="s">
        <v>28</v>
      </c>
    </row>
    <row r="89" ht="20.25" spans="1:12">
      <c r="A89" s="11">
        <v>85</v>
      </c>
      <c r="B89" s="13" t="s">
        <v>439</v>
      </c>
      <c r="C89" s="13" t="s">
        <v>20</v>
      </c>
      <c r="D89" s="13" t="s">
        <v>440</v>
      </c>
      <c r="E89" s="18" t="s">
        <v>22</v>
      </c>
      <c r="F89" s="13" t="s">
        <v>303</v>
      </c>
      <c r="G89" s="16" t="s">
        <v>24</v>
      </c>
      <c r="H89" s="16" t="s">
        <v>25</v>
      </c>
      <c r="I89" s="16" t="s">
        <v>441</v>
      </c>
      <c r="J89" s="26" t="s">
        <v>442</v>
      </c>
      <c r="K89" s="24">
        <f>2456/45</f>
        <v>54.5777777777778</v>
      </c>
      <c r="L89" s="16" t="s">
        <v>28</v>
      </c>
    </row>
    <row r="90" ht="20.25" spans="1:12">
      <c r="A90" s="11">
        <v>86</v>
      </c>
      <c r="B90" s="13" t="s">
        <v>443</v>
      </c>
      <c r="C90" s="13" t="s">
        <v>20</v>
      </c>
      <c r="D90" s="13" t="s">
        <v>444</v>
      </c>
      <c r="E90" s="18" t="s">
        <v>22</v>
      </c>
      <c r="F90" s="13" t="s">
        <v>323</v>
      </c>
      <c r="G90" s="16" t="s">
        <v>24</v>
      </c>
      <c r="H90" s="16" t="s">
        <v>25</v>
      </c>
      <c r="I90" s="16" t="s">
        <v>445</v>
      </c>
      <c r="J90" s="26" t="s">
        <v>446</v>
      </c>
      <c r="K90" s="24">
        <f>2802/45</f>
        <v>62.2666666666667</v>
      </c>
      <c r="L90" s="16" t="s">
        <v>28</v>
      </c>
    </row>
    <row r="91" ht="20.25" spans="1:12">
      <c r="A91" s="11">
        <v>87</v>
      </c>
      <c r="B91" s="13" t="s">
        <v>447</v>
      </c>
      <c r="C91" s="13" t="s">
        <v>20</v>
      </c>
      <c r="D91" s="13" t="s">
        <v>448</v>
      </c>
      <c r="E91" s="18" t="s">
        <v>22</v>
      </c>
      <c r="F91" s="13" t="s">
        <v>449</v>
      </c>
      <c r="G91" s="16" t="s">
        <v>24</v>
      </c>
      <c r="H91" s="16" t="s">
        <v>25</v>
      </c>
      <c r="I91" s="16" t="s">
        <v>450</v>
      </c>
      <c r="J91" s="26" t="s">
        <v>451</v>
      </c>
      <c r="K91" s="24">
        <f>2802/45</f>
        <v>62.2666666666667</v>
      </c>
      <c r="L91" s="16" t="s">
        <v>28</v>
      </c>
    </row>
    <row r="92" ht="20.25" spans="1:12">
      <c r="A92" s="11">
        <v>88</v>
      </c>
      <c r="B92" s="13" t="s">
        <v>452</v>
      </c>
      <c r="C92" s="13" t="s">
        <v>20</v>
      </c>
      <c r="D92" s="13" t="s">
        <v>453</v>
      </c>
      <c r="E92" s="18" t="s">
        <v>22</v>
      </c>
      <c r="F92" s="13" t="s">
        <v>454</v>
      </c>
      <c r="G92" s="16" t="s">
        <v>24</v>
      </c>
      <c r="H92" s="16" t="s">
        <v>25</v>
      </c>
      <c r="I92" s="16" t="s">
        <v>455</v>
      </c>
      <c r="J92" s="26" t="s">
        <v>456</v>
      </c>
      <c r="K92" s="24">
        <f>1955/45</f>
        <v>43.4444444444444</v>
      </c>
      <c r="L92" s="16" t="s">
        <v>28</v>
      </c>
    </row>
    <row r="93" ht="33" spans="1:12">
      <c r="A93" s="11">
        <v>89</v>
      </c>
      <c r="B93" s="27" t="s">
        <v>457</v>
      </c>
      <c r="C93" s="13" t="s">
        <v>20</v>
      </c>
      <c r="D93" s="27" t="s">
        <v>458</v>
      </c>
      <c r="E93" s="13" t="s">
        <v>22</v>
      </c>
      <c r="F93" s="13" t="s">
        <v>353</v>
      </c>
      <c r="G93" s="16" t="s">
        <v>24</v>
      </c>
      <c r="H93" s="16" t="s">
        <v>25</v>
      </c>
      <c r="I93" s="16" t="s">
        <v>459</v>
      </c>
      <c r="J93" s="25" t="s">
        <v>460</v>
      </c>
      <c r="K93" s="24">
        <f>2400/45</f>
        <v>53.3333333333333</v>
      </c>
      <c r="L93" s="16" t="s">
        <v>28</v>
      </c>
    </row>
    <row r="94" ht="20.25" spans="1:12">
      <c r="A94" s="11">
        <v>90</v>
      </c>
      <c r="B94" s="21" t="s">
        <v>461</v>
      </c>
      <c r="C94" s="13" t="s">
        <v>20</v>
      </c>
      <c r="D94" s="27" t="s">
        <v>462</v>
      </c>
      <c r="E94" s="18" t="s">
        <v>22</v>
      </c>
      <c r="F94" s="13" t="s">
        <v>463</v>
      </c>
      <c r="G94" s="16" t="s">
        <v>24</v>
      </c>
      <c r="H94" s="16" t="s">
        <v>25</v>
      </c>
      <c r="I94" s="16" t="s">
        <v>464</v>
      </c>
      <c r="J94" s="25" t="s">
        <v>465</v>
      </c>
      <c r="K94" s="24">
        <f>2400/45</f>
        <v>53.3333333333333</v>
      </c>
      <c r="L94" s="16" t="s">
        <v>28</v>
      </c>
    </row>
    <row r="95" ht="20.25" spans="1:12">
      <c r="A95" s="11">
        <v>91</v>
      </c>
      <c r="B95" s="20" t="s">
        <v>466</v>
      </c>
      <c r="C95" s="13" t="s">
        <v>20</v>
      </c>
      <c r="D95" s="27" t="s">
        <v>467</v>
      </c>
      <c r="E95" s="13" t="s">
        <v>22</v>
      </c>
      <c r="F95" s="13" t="s">
        <v>468</v>
      </c>
      <c r="G95" s="16" t="s">
        <v>24</v>
      </c>
      <c r="H95" s="16" t="s">
        <v>25</v>
      </c>
      <c r="I95" s="16" t="s">
        <v>469</v>
      </c>
      <c r="J95" s="25" t="s">
        <v>470</v>
      </c>
      <c r="K95" s="24">
        <f>2397/45</f>
        <v>53.2666666666667</v>
      </c>
      <c r="L95" s="16" t="s">
        <v>28</v>
      </c>
    </row>
    <row r="96" ht="20.25" spans="1:12">
      <c r="A96" s="11">
        <v>92</v>
      </c>
      <c r="B96" s="22" t="s">
        <v>471</v>
      </c>
      <c r="C96" s="13" t="s">
        <v>20</v>
      </c>
      <c r="D96" s="27" t="s">
        <v>472</v>
      </c>
      <c r="E96" s="13" t="s">
        <v>51</v>
      </c>
      <c r="F96" s="13" t="s">
        <v>473</v>
      </c>
      <c r="G96" s="16" t="s">
        <v>24</v>
      </c>
      <c r="H96" s="16" t="s">
        <v>25</v>
      </c>
      <c r="I96" s="16" t="s">
        <v>474</v>
      </c>
      <c r="J96" s="25" t="s">
        <v>475</v>
      </c>
      <c r="K96" s="24">
        <f>2382/45</f>
        <v>52.9333333333333</v>
      </c>
      <c r="L96" s="16" t="s">
        <v>28</v>
      </c>
    </row>
    <row r="97" ht="20.25" spans="1:12">
      <c r="A97" s="11">
        <v>93</v>
      </c>
      <c r="B97" s="21" t="s">
        <v>476</v>
      </c>
      <c r="C97" s="13" t="s">
        <v>20</v>
      </c>
      <c r="D97" s="27" t="s">
        <v>477</v>
      </c>
      <c r="E97" s="13" t="s">
        <v>22</v>
      </c>
      <c r="F97" s="13" t="s">
        <v>478</v>
      </c>
      <c r="G97" s="16" t="s">
        <v>24</v>
      </c>
      <c r="H97" s="16" t="s">
        <v>25</v>
      </c>
      <c r="I97" s="16" t="s">
        <v>479</v>
      </c>
      <c r="J97" s="25" t="s">
        <v>480</v>
      </c>
      <c r="K97" s="24">
        <v>53.0666666666667</v>
      </c>
      <c r="L97" s="16" t="s">
        <v>28</v>
      </c>
    </row>
    <row r="98" ht="20.25" spans="1:12">
      <c r="A98" s="11">
        <v>94</v>
      </c>
      <c r="B98" s="20" t="s">
        <v>481</v>
      </c>
      <c r="C98" s="13" t="s">
        <v>20</v>
      </c>
      <c r="D98" s="27" t="s">
        <v>482</v>
      </c>
      <c r="E98" s="13" t="s">
        <v>22</v>
      </c>
      <c r="F98" s="13" t="s">
        <v>483</v>
      </c>
      <c r="G98" s="16" t="s">
        <v>24</v>
      </c>
      <c r="H98" s="16" t="s">
        <v>25</v>
      </c>
      <c r="I98" s="16" t="s">
        <v>484</v>
      </c>
      <c r="J98" s="25" t="s">
        <v>485</v>
      </c>
      <c r="K98" s="24">
        <f>2381/45</f>
        <v>52.9111111111111</v>
      </c>
      <c r="L98" s="16" t="s">
        <v>28</v>
      </c>
    </row>
    <row r="99" ht="20.25" spans="1:12">
      <c r="A99" s="11">
        <v>95</v>
      </c>
      <c r="B99" s="20" t="s">
        <v>486</v>
      </c>
      <c r="C99" s="13" t="s">
        <v>20</v>
      </c>
      <c r="D99" s="27" t="s">
        <v>487</v>
      </c>
      <c r="E99" s="18" t="s">
        <v>22</v>
      </c>
      <c r="F99" s="13" t="s">
        <v>488</v>
      </c>
      <c r="G99" s="16" t="s">
        <v>24</v>
      </c>
      <c r="H99" s="16" t="s">
        <v>25</v>
      </c>
      <c r="I99" s="16" t="s">
        <v>489</v>
      </c>
      <c r="J99" s="25" t="s">
        <v>490</v>
      </c>
      <c r="K99" s="24">
        <f>2388/45</f>
        <v>53.0666666666667</v>
      </c>
      <c r="L99" s="16" t="s">
        <v>28</v>
      </c>
    </row>
    <row r="100" ht="20.25" spans="1:12">
      <c r="A100" s="11">
        <v>96</v>
      </c>
      <c r="B100" s="20" t="s">
        <v>491</v>
      </c>
      <c r="C100" s="13" t="s">
        <v>20</v>
      </c>
      <c r="D100" s="27" t="s">
        <v>492</v>
      </c>
      <c r="E100" s="13" t="s">
        <v>51</v>
      </c>
      <c r="F100" s="13" t="s">
        <v>493</v>
      </c>
      <c r="G100" s="16" t="s">
        <v>24</v>
      </c>
      <c r="H100" s="16" t="s">
        <v>25</v>
      </c>
      <c r="I100" s="16" t="s">
        <v>494</v>
      </c>
      <c r="J100" s="25" t="s">
        <v>495</v>
      </c>
      <c r="K100" s="24">
        <f>2005/45</f>
        <v>44.5555555555556</v>
      </c>
      <c r="L100" s="16" t="s">
        <v>28</v>
      </c>
    </row>
    <row r="101" ht="20.25" spans="1:12">
      <c r="A101" s="11">
        <v>97</v>
      </c>
      <c r="B101" s="20" t="s">
        <v>496</v>
      </c>
      <c r="C101" s="13" t="s">
        <v>20</v>
      </c>
      <c r="D101" s="27" t="s">
        <v>497</v>
      </c>
      <c r="E101" s="18" t="s">
        <v>22</v>
      </c>
      <c r="F101" s="13" t="s">
        <v>498</v>
      </c>
      <c r="G101" s="16" t="s">
        <v>24</v>
      </c>
      <c r="H101" s="16" t="s">
        <v>25</v>
      </c>
      <c r="I101" s="16" t="s">
        <v>499</v>
      </c>
      <c r="J101" s="25" t="s">
        <v>500</v>
      </c>
      <c r="K101" s="24">
        <f>2393/45</f>
        <v>53.1777777777778</v>
      </c>
      <c r="L101" s="16" t="s">
        <v>28</v>
      </c>
    </row>
    <row r="102" ht="20.25" spans="1:12">
      <c r="A102" s="11">
        <v>98</v>
      </c>
      <c r="B102" s="20" t="s">
        <v>501</v>
      </c>
      <c r="C102" s="13" t="s">
        <v>20</v>
      </c>
      <c r="D102" s="27" t="s">
        <v>502</v>
      </c>
      <c r="E102" s="13" t="s">
        <v>22</v>
      </c>
      <c r="F102" s="13" t="s">
        <v>503</v>
      </c>
      <c r="G102" s="16" t="s">
        <v>24</v>
      </c>
      <c r="H102" s="16" t="s">
        <v>25</v>
      </c>
      <c r="I102" s="16" t="s">
        <v>504</v>
      </c>
      <c r="J102" s="25" t="s">
        <v>505</v>
      </c>
      <c r="K102" s="24">
        <f>2385/45</f>
        <v>53</v>
      </c>
      <c r="L102" s="16" t="s">
        <v>28</v>
      </c>
    </row>
    <row r="103" ht="20.25" spans="1:12">
      <c r="A103" s="11">
        <v>99</v>
      </c>
      <c r="B103" s="20" t="s">
        <v>506</v>
      </c>
      <c r="C103" s="13" t="s">
        <v>20</v>
      </c>
      <c r="D103" s="27" t="s">
        <v>507</v>
      </c>
      <c r="E103" s="13" t="s">
        <v>51</v>
      </c>
      <c r="F103" s="13" t="s">
        <v>508</v>
      </c>
      <c r="G103" s="16" t="s">
        <v>24</v>
      </c>
      <c r="H103" s="16" t="s">
        <v>25</v>
      </c>
      <c r="I103" s="16" t="s">
        <v>509</v>
      </c>
      <c r="J103" s="25" t="s">
        <v>510</v>
      </c>
      <c r="K103" s="24">
        <f>2389/45</f>
        <v>53.0888888888889</v>
      </c>
      <c r="L103" s="16" t="s">
        <v>28</v>
      </c>
    </row>
    <row r="104" ht="20.25" spans="1:12">
      <c r="A104" s="11">
        <v>100</v>
      </c>
      <c r="B104" s="22" t="s">
        <v>511</v>
      </c>
      <c r="C104" s="13" t="s">
        <v>20</v>
      </c>
      <c r="D104" s="27" t="s">
        <v>512</v>
      </c>
      <c r="E104" s="18" t="s">
        <v>22</v>
      </c>
      <c r="F104" s="13" t="s">
        <v>513</v>
      </c>
      <c r="G104" s="16" t="s">
        <v>24</v>
      </c>
      <c r="H104" s="16" t="s">
        <v>25</v>
      </c>
      <c r="I104" s="16" t="s">
        <v>514</v>
      </c>
      <c r="J104" s="25" t="s">
        <v>515</v>
      </c>
      <c r="K104" s="24">
        <f>2396/45</f>
        <v>53.2444444444444</v>
      </c>
      <c r="L104" s="16" t="s">
        <v>28</v>
      </c>
    </row>
    <row r="105" ht="20.25" spans="1:12">
      <c r="A105" s="11">
        <v>101</v>
      </c>
      <c r="B105" s="20" t="s">
        <v>516</v>
      </c>
      <c r="C105" s="13" t="s">
        <v>20</v>
      </c>
      <c r="D105" s="27" t="s">
        <v>517</v>
      </c>
      <c r="E105" s="13" t="s">
        <v>22</v>
      </c>
      <c r="F105" s="13" t="s">
        <v>518</v>
      </c>
      <c r="G105" s="16" t="s">
        <v>24</v>
      </c>
      <c r="H105" s="16" t="s">
        <v>25</v>
      </c>
      <c r="I105" s="16" t="s">
        <v>519</v>
      </c>
      <c r="J105" s="25" t="s">
        <v>520</v>
      </c>
      <c r="K105" s="24">
        <f>2391/45</f>
        <v>53.1333333333333</v>
      </c>
      <c r="L105" s="16" t="s">
        <v>28</v>
      </c>
    </row>
    <row r="106" ht="20.25" spans="1:12">
      <c r="A106" s="11">
        <v>102</v>
      </c>
      <c r="B106" s="22" t="s">
        <v>521</v>
      </c>
      <c r="C106" s="13" t="s">
        <v>20</v>
      </c>
      <c r="D106" s="27" t="s">
        <v>522</v>
      </c>
      <c r="E106" s="13" t="s">
        <v>22</v>
      </c>
      <c r="F106" s="13" t="s">
        <v>523</v>
      </c>
      <c r="G106" s="16" t="s">
        <v>24</v>
      </c>
      <c r="H106" s="16" t="s">
        <v>25</v>
      </c>
      <c r="I106" s="16" t="s">
        <v>524</v>
      </c>
      <c r="J106" s="25" t="s">
        <v>525</v>
      </c>
      <c r="K106" s="24">
        <f>2396/45</f>
        <v>53.2444444444444</v>
      </c>
      <c r="L106" s="16" t="s">
        <v>28</v>
      </c>
    </row>
    <row r="107" ht="20.25" spans="1:12">
      <c r="A107" s="11">
        <v>103</v>
      </c>
      <c r="B107" s="20" t="s">
        <v>526</v>
      </c>
      <c r="C107" s="13" t="s">
        <v>20</v>
      </c>
      <c r="D107" s="27" t="s">
        <v>527</v>
      </c>
      <c r="E107" s="13" t="s">
        <v>51</v>
      </c>
      <c r="F107" s="13" t="s">
        <v>528</v>
      </c>
      <c r="G107" s="16" t="s">
        <v>24</v>
      </c>
      <c r="H107" s="16" t="s">
        <v>25</v>
      </c>
      <c r="I107" s="16" t="s">
        <v>529</v>
      </c>
      <c r="J107" s="25" t="s">
        <v>530</v>
      </c>
      <c r="K107" s="24">
        <f>2400/45</f>
        <v>53.3333333333333</v>
      </c>
      <c r="L107" s="16" t="s">
        <v>28</v>
      </c>
    </row>
    <row r="108" ht="33" spans="1:12">
      <c r="A108" s="11">
        <v>104</v>
      </c>
      <c r="B108" s="21" t="s">
        <v>531</v>
      </c>
      <c r="C108" s="13" t="s">
        <v>20</v>
      </c>
      <c r="D108" s="27" t="s">
        <v>532</v>
      </c>
      <c r="E108" s="18" t="s">
        <v>22</v>
      </c>
      <c r="F108" s="13" t="s">
        <v>533</v>
      </c>
      <c r="G108" s="16" t="s">
        <v>24</v>
      </c>
      <c r="H108" s="16" t="s">
        <v>25</v>
      </c>
      <c r="I108" s="16" t="s">
        <v>534</v>
      </c>
      <c r="J108" s="25" t="s">
        <v>535</v>
      </c>
      <c r="K108" s="24">
        <f>2091/45</f>
        <v>46.4666666666667</v>
      </c>
      <c r="L108" s="16" t="s">
        <v>28</v>
      </c>
    </row>
    <row r="109" ht="33" spans="1:12">
      <c r="A109" s="11">
        <v>105</v>
      </c>
      <c r="B109" s="21" t="s">
        <v>536</v>
      </c>
      <c r="C109" s="13" t="s">
        <v>20</v>
      </c>
      <c r="D109" s="27" t="s">
        <v>537</v>
      </c>
      <c r="E109" s="13" t="s">
        <v>22</v>
      </c>
      <c r="F109" s="13" t="s">
        <v>538</v>
      </c>
      <c r="G109" s="16" t="s">
        <v>24</v>
      </c>
      <c r="H109" s="16" t="s">
        <v>25</v>
      </c>
      <c r="I109" s="16" t="s">
        <v>539</v>
      </c>
      <c r="J109" s="25" t="s">
        <v>540</v>
      </c>
      <c r="K109" s="24">
        <f>2102/45</f>
        <v>46.7111111111111</v>
      </c>
      <c r="L109" s="16" t="s">
        <v>28</v>
      </c>
    </row>
    <row r="110" ht="20.25" spans="1:12">
      <c r="A110" s="11">
        <v>106</v>
      </c>
      <c r="B110" s="20" t="s">
        <v>541</v>
      </c>
      <c r="C110" s="13" t="s">
        <v>20</v>
      </c>
      <c r="D110" s="27" t="s">
        <v>542</v>
      </c>
      <c r="E110" s="13" t="s">
        <v>22</v>
      </c>
      <c r="F110" s="13" t="s">
        <v>543</v>
      </c>
      <c r="G110" s="16" t="s">
        <v>24</v>
      </c>
      <c r="H110" s="16" t="s">
        <v>25</v>
      </c>
      <c r="I110" s="16" t="s">
        <v>544</v>
      </c>
      <c r="J110" s="25" t="s">
        <v>545</v>
      </c>
      <c r="K110" s="24">
        <f>2397/45</f>
        <v>53.2666666666667</v>
      </c>
      <c r="L110" s="16" t="s">
        <v>28</v>
      </c>
    </row>
    <row r="111" ht="20.25" spans="1:12">
      <c r="A111" s="11">
        <v>107</v>
      </c>
      <c r="B111" s="21" t="s">
        <v>546</v>
      </c>
      <c r="C111" s="13" t="s">
        <v>20</v>
      </c>
      <c r="D111" s="27" t="s">
        <v>547</v>
      </c>
      <c r="E111" s="13" t="s">
        <v>22</v>
      </c>
      <c r="F111" s="13" t="s">
        <v>548</v>
      </c>
      <c r="G111" s="16" t="s">
        <v>24</v>
      </c>
      <c r="H111" s="16" t="s">
        <v>25</v>
      </c>
      <c r="I111" s="16" t="s">
        <v>549</v>
      </c>
      <c r="J111" s="25" t="s">
        <v>550</v>
      </c>
      <c r="K111" s="24">
        <f>1917/45</f>
        <v>42.6</v>
      </c>
      <c r="L111" s="16" t="s">
        <v>28</v>
      </c>
    </row>
    <row r="112" ht="20.25" spans="1:12">
      <c r="A112" s="11">
        <v>108</v>
      </c>
      <c r="B112" s="21" t="s">
        <v>551</v>
      </c>
      <c r="C112" s="13" t="s">
        <v>20</v>
      </c>
      <c r="D112" s="27" t="s">
        <v>552</v>
      </c>
      <c r="E112" s="13" t="s">
        <v>22</v>
      </c>
      <c r="F112" s="13" t="s">
        <v>553</v>
      </c>
      <c r="G112" s="16" t="s">
        <v>24</v>
      </c>
      <c r="H112" s="16" t="s">
        <v>25</v>
      </c>
      <c r="I112" s="16" t="s">
        <v>554</v>
      </c>
      <c r="J112" s="25" t="s">
        <v>555</v>
      </c>
      <c r="K112" s="24">
        <f>2368/45</f>
        <v>52.6222222222222</v>
      </c>
      <c r="L112" s="16" t="s">
        <v>28</v>
      </c>
    </row>
    <row r="113" ht="33" spans="1:12">
      <c r="A113" s="11">
        <v>109</v>
      </c>
      <c r="B113" s="28" t="s">
        <v>556</v>
      </c>
      <c r="C113" s="13" t="s">
        <v>20</v>
      </c>
      <c r="D113" s="29" t="s">
        <v>557</v>
      </c>
      <c r="E113" s="13" t="s">
        <v>22</v>
      </c>
      <c r="F113" s="13" t="s">
        <v>558</v>
      </c>
      <c r="G113" s="16" t="s">
        <v>24</v>
      </c>
      <c r="H113" s="16" t="s">
        <v>25</v>
      </c>
      <c r="I113" s="16" t="s">
        <v>559</v>
      </c>
      <c r="J113" s="25" t="s">
        <v>560</v>
      </c>
      <c r="K113" s="24">
        <f>2394/45</f>
        <v>53.2</v>
      </c>
      <c r="L113" s="16" t="s">
        <v>28</v>
      </c>
    </row>
    <row r="114" ht="20.25" spans="1:12">
      <c r="A114" s="11">
        <v>110</v>
      </c>
      <c r="B114" s="21" t="s">
        <v>561</v>
      </c>
      <c r="C114" s="13" t="s">
        <v>20</v>
      </c>
      <c r="D114" s="29" t="s">
        <v>562</v>
      </c>
      <c r="E114" s="13" t="s">
        <v>22</v>
      </c>
      <c r="F114" s="13" t="s">
        <v>563</v>
      </c>
      <c r="G114" s="16" t="s">
        <v>24</v>
      </c>
      <c r="H114" s="16" t="s">
        <v>25</v>
      </c>
      <c r="I114" s="16" t="s">
        <v>564</v>
      </c>
      <c r="J114" s="25" t="s">
        <v>565</v>
      </c>
      <c r="K114" s="24">
        <f>2400/45</f>
        <v>53.3333333333333</v>
      </c>
      <c r="L114" s="16" t="s">
        <v>28</v>
      </c>
    </row>
    <row r="115" ht="20.25" spans="1:12">
      <c r="A115" s="11">
        <v>111</v>
      </c>
      <c r="B115" s="21" t="s">
        <v>566</v>
      </c>
      <c r="C115" s="13" t="s">
        <v>20</v>
      </c>
      <c r="D115" s="29" t="s">
        <v>567</v>
      </c>
      <c r="E115" s="13" t="s">
        <v>22</v>
      </c>
      <c r="F115" s="13" t="s">
        <v>308</v>
      </c>
      <c r="G115" s="16" t="s">
        <v>24</v>
      </c>
      <c r="H115" s="16" t="s">
        <v>25</v>
      </c>
      <c r="I115" s="16" t="s">
        <v>568</v>
      </c>
      <c r="J115" s="25" t="s">
        <v>569</v>
      </c>
      <c r="K115" s="24">
        <f>2361/45</f>
        <v>52.4666666666667</v>
      </c>
      <c r="L115" s="16" t="s">
        <v>28</v>
      </c>
    </row>
    <row r="116" ht="20.25" spans="1:12">
      <c r="A116" s="11">
        <v>112</v>
      </c>
      <c r="B116" s="21" t="s">
        <v>570</v>
      </c>
      <c r="C116" s="13" t="s">
        <v>20</v>
      </c>
      <c r="D116" s="29" t="s">
        <v>571</v>
      </c>
      <c r="E116" s="13" t="s">
        <v>22</v>
      </c>
      <c r="F116" s="13" t="s">
        <v>572</v>
      </c>
      <c r="G116" s="16" t="s">
        <v>24</v>
      </c>
      <c r="H116" s="16" t="s">
        <v>25</v>
      </c>
      <c r="I116" s="16" t="s">
        <v>573</v>
      </c>
      <c r="J116" s="25" t="s">
        <v>574</v>
      </c>
      <c r="K116" s="24">
        <f>2365/45</f>
        <v>52.5555555555556</v>
      </c>
      <c r="L116" s="16" t="s">
        <v>28</v>
      </c>
    </row>
    <row r="117" ht="20.25" spans="1:12">
      <c r="A117" s="11">
        <v>113</v>
      </c>
      <c r="B117" s="21" t="s">
        <v>575</v>
      </c>
      <c r="C117" s="13" t="s">
        <v>20</v>
      </c>
      <c r="D117" s="27" t="s">
        <v>576</v>
      </c>
      <c r="E117" s="13" t="s">
        <v>22</v>
      </c>
      <c r="F117" s="13" t="s">
        <v>348</v>
      </c>
      <c r="G117" s="16" t="s">
        <v>24</v>
      </c>
      <c r="H117" s="16" t="s">
        <v>25</v>
      </c>
      <c r="I117" s="16" t="s">
        <v>577</v>
      </c>
      <c r="J117" s="25" t="s">
        <v>578</v>
      </c>
      <c r="K117" s="24">
        <f>2377/45</f>
        <v>52.8222222222222</v>
      </c>
      <c r="L117" s="16" t="s">
        <v>28</v>
      </c>
    </row>
    <row r="118" ht="20.25" spans="1:12">
      <c r="A118" s="11">
        <v>114</v>
      </c>
      <c r="B118" s="27" t="s">
        <v>579</v>
      </c>
      <c r="C118" s="13" t="s">
        <v>20</v>
      </c>
      <c r="D118" s="27" t="s">
        <v>580</v>
      </c>
      <c r="E118" s="13" t="s">
        <v>22</v>
      </c>
      <c r="F118" s="13" t="s">
        <v>581</v>
      </c>
      <c r="G118" s="16" t="s">
        <v>24</v>
      </c>
      <c r="H118" s="16" t="s">
        <v>25</v>
      </c>
      <c r="I118" s="16" t="s">
        <v>582</v>
      </c>
      <c r="J118" s="25" t="s">
        <v>583</v>
      </c>
      <c r="K118" s="24">
        <f>2856/45</f>
        <v>63.4666666666667</v>
      </c>
      <c r="L118" s="16" t="s">
        <v>28</v>
      </c>
    </row>
    <row r="119" ht="20.25" spans="1:12">
      <c r="A119" s="11">
        <v>115</v>
      </c>
      <c r="B119" s="21" t="s">
        <v>584</v>
      </c>
      <c r="C119" s="13" t="s">
        <v>20</v>
      </c>
      <c r="D119" s="27" t="s">
        <v>585</v>
      </c>
      <c r="E119" s="13" t="s">
        <v>22</v>
      </c>
      <c r="F119" s="13" t="s">
        <v>586</v>
      </c>
      <c r="G119" s="16" t="s">
        <v>24</v>
      </c>
      <c r="H119" s="16" t="s">
        <v>25</v>
      </c>
      <c r="I119" s="16" t="s">
        <v>587</v>
      </c>
      <c r="J119" s="25" t="s">
        <v>588</v>
      </c>
      <c r="K119" s="24">
        <f>2830/45</f>
        <v>62.8888888888889</v>
      </c>
      <c r="L119" s="16" t="s">
        <v>28</v>
      </c>
    </row>
    <row r="120" ht="20.25" spans="1:12">
      <c r="A120" s="11">
        <v>116</v>
      </c>
      <c r="B120" s="21" t="s">
        <v>589</v>
      </c>
      <c r="C120" s="13" t="s">
        <v>20</v>
      </c>
      <c r="D120" s="27" t="s">
        <v>590</v>
      </c>
      <c r="E120" s="13" t="s">
        <v>22</v>
      </c>
      <c r="F120" s="13" t="s">
        <v>591</v>
      </c>
      <c r="G120" s="16" t="s">
        <v>24</v>
      </c>
      <c r="H120" s="16" t="s">
        <v>25</v>
      </c>
      <c r="I120" s="16" t="s">
        <v>592</v>
      </c>
      <c r="J120" s="25" t="s">
        <v>593</v>
      </c>
      <c r="K120" s="24">
        <v>54.3111111111111</v>
      </c>
      <c r="L120" s="16" t="s">
        <v>28</v>
      </c>
    </row>
    <row r="121" ht="20.25" spans="1:12">
      <c r="A121" s="11">
        <v>117</v>
      </c>
      <c r="B121" s="20" t="s">
        <v>594</v>
      </c>
      <c r="C121" s="13" t="s">
        <v>20</v>
      </c>
      <c r="D121" s="27" t="s">
        <v>595</v>
      </c>
      <c r="E121" s="13" t="s">
        <v>22</v>
      </c>
      <c r="F121" s="13" t="s">
        <v>255</v>
      </c>
      <c r="G121" s="16" t="s">
        <v>24</v>
      </c>
      <c r="H121" s="16" t="s">
        <v>25</v>
      </c>
      <c r="I121" s="16" t="s">
        <v>596</v>
      </c>
      <c r="J121" s="25" t="s">
        <v>597</v>
      </c>
      <c r="K121" s="24">
        <f>2531/45</f>
        <v>56.2444444444444</v>
      </c>
      <c r="L121" s="16" t="s">
        <v>28</v>
      </c>
    </row>
    <row r="122" ht="20.25" spans="1:12">
      <c r="A122" s="11">
        <v>118</v>
      </c>
      <c r="B122" s="20" t="s">
        <v>598</v>
      </c>
      <c r="C122" s="13" t="s">
        <v>20</v>
      </c>
      <c r="D122" s="27" t="s">
        <v>599</v>
      </c>
      <c r="E122" s="13" t="s">
        <v>22</v>
      </c>
      <c r="F122" s="13" t="s">
        <v>600</v>
      </c>
      <c r="G122" s="16" t="s">
        <v>24</v>
      </c>
      <c r="H122" s="16" t="s">
        <v>25</v>
      </c>
      <c r="I122" s="16" t="s">
        <v>601</v>
      </c>
      <c r="J122" s="25" t="s">
        <v>602</v>
      </c>
      <c r="K122" s="24">
        <f>3610/45</f>
        <v>80.2222222222222</v>
      </c>
      <c r="L122" s="16" t="s">
        <v>28</v>
      </c>
    </row>
    <row r="123" ht="20.25" spans="1:12">
      <c r="A123" s="11">
        <v>119</v>
      </c>
      <c r="B123" s="30" t="s">
        <v>603</v>
      </c>
      <c r="C123" s="13" t="s">
        <v>20</v>
      </c>
      <c r="D123" s="27" t="s">
        <v>604</v>
      </c>
      <c r="E123" s="13" t="s">
        <v>22</v>
      </c>
      <c r="F123" s="13" t="s">
        <v>605</v>
      </c>
      <c r="G123" s="16" t="s">
        <v>24</v>
      </c>
      <c r="H123" s="16" t="s">
        <v>25</v>
      </c>
      <c r="I123" s="16" t="s">
        <v>606</v>
      </c>
      <c r="J123" s="25" t="s">
        <v>607</v>
      </c>
      <c r="K123" s="24">
        <f>2857/45</f>
        <v>63.4888888888889</v>
      </c>
      <c r="L123" s="16" t="s">
        <v>28</v>
      </c>
    </row>
    <row r="124" ht="20.25" spans="1:12">
      <c r="A124" s="11">
        <v>120</v>
      </c>
      <c r="B124" s="21" t="s">
        <v>608</v>
      </c>
      <c r="C124" s="13" t="s">
        <v>20</v>
      </c>
      <c r="D124" s="27" t="s">
        <v>609</v>
      </c>
      <c r="E124" s="13" t="s">
        <v>51</v>
      </c>
      <c r="F124" s="13" t="s">
        <v>610</v>
      </c>
      <c r="G124" s="16" t="s">
        <v>24</v>
      </c>
      <c r="H124" s="16" t="s">
        <v>25</v>
      </c>
      <c r="I124" s="16" t="s">
        <v>611</v>
      </c>
      <c r="J124" s="25" t="s">
        <v>612</v>
      </c>
      <c r="K124" s="24">
        <f>2578/45</f>
        <v>57.2888888888889</v>
      </c>
      <c r="L124" s="16" t="s">
        <v>28</v>
      </c>
    </row>
    <row r="125" ht="20.25" spans="1:12">
      <c r="A125" s="11">
        <v>121</v>
      </c>
      <c r="B125" s="20" t="s">
        <v>613</v>
      </c>
      <c r="C125" s="13" t="s">
        <v>20</v>
      </c>
      <c r="D125" s="27" t="s">
        <v>614</v>
      </c>
      <c r="E125" s="13" t="s">
        <v>615</v>
      </c>
      <c r="F125" s="13" t="s">
        <v>616</v>
      </c>
      <c r="G125" s="16" t="s">
        <v>24</v>
      </c>
      <c r="H125" s="16" t="s">
        <v>25</v>
      </c>
      <c r="I125" s="16" t="s">
        <v>617</v>
      </c>
      <c r="J125" s="25" t="s">
        <v>618</v>
      </c>
      <c r="K125" s="24">
        <f>1920/45</f>
        <v>42.6666666666667</v>
      </c>
      <c r="L125" s="16" t="s">
        <v>28</v>
      </c>
    </row>
    <row r="126" ht="20.25" spans="1:12">
      <c r="A126" s="11">
        <v>122</v>
      </c>
      <c r="B126" s="21" t="s">
        <v>619</v>
      </c>
      <c r="C126" s="13" t="s">
        <v>20</v>
      </c>
      <c r="D126" s="27" t="s">
        <v>620</v>
      </c>
      <c r="E126" s="13" t="s">
        <v>22</v>
      </c>
      <c r="F126" s="13" t="s">
        <v>621</v>
      </c>
      <c r="G126" s="16" t="s">
        <v>24</v>
      </c>
      <c r="H126" s="16" t="s">
        <v>25</v>
      </c>
      <c r="I126" s="16" t="s">
        <v>622</v>
      </c>
      <c r="J126" s="25" t="s">
        <v>623</v>
      </c>
      <c r="K126" s="24">
        <f>2813/45</f>
        <v>62.5111111111111</v>
      </c>
      <c r="L126" s="16" t="s">
        <v>28</v>
      </c>
    </row>
    <row r="127" ht="20.25" spans="1:12">
      <c r="A127" s="11">
        <v>123</v>
      </c>
      <c r="B127" s="21" t="s">
        <v>624</v>
      </c>
      <c r="C127" s="13" t="s">
        <v>20</v>
      </c>
      <c r="D127" s="27" t="s">
        <v>625</v>
      </c>
      <c r="E127" s="18" t="s">
        <v>22</v>
      </c>
      <c r="F127" s="13" t="s">
        <v>626</v>
      </c>
      <c r="G127" s="16" t="s">
        <v>24</v>
      </c>
      <c r="H127" s="16" t="s">
        <v>25</v>
      </c>
      <c r="I127" s="16" t="s">
        <v>627</v>
      </c>
      <c r="J127" s="25" t="s">
        <v>628</v>
      </c>
      <c r="K127" s="24">
        <f>2798/45</f>
        <v>62.1777777777778</v>
      </c>
      <c r="L127" s="16" t="s">
        <v>28</v>
      </c>
    </row>
    <row r="128" ht="20.25" spans="1:12">
      <c r="A128" s="11">
        <v>124</v>
      </c>
      <c r="B128" s="20" t="s">
        <v>629</v>
      </c>
      <c r="C128" s="13" t="s">
        <v>20</v>
      </c>
      <c r="D128" s="27" t="s">
        <v>630</v>
      </c>
      <c r="E128" s="13" t="s">
        <v>51</v>
      </c>
      <c r="F128" s="13" t="s">
        <v>631</v>
      </c>
      <c r="G128" s="16" t="s">
        <v>24</v>
      </c>
      <c r="H128" s="16" t="s">
        <v>25</v>
      </c>
      <c r="I128" s="16" t="s">
        <v>632</v>
      </c>
      <c r="J128" s="25" t="s">
        <v>633</v>
      </c>
      <c r="K128" s="24">
        <f>2857/45</f>
        <v>63.4888888888889</v>
      </c>
      <c r="L128" s="16" t="s">
        <v>28</v>
      </c>
    </row>
    <row r="129" ht="20.25" spans="1:12">
      <c r="A129" s="11">
        <v>125</v>
      </c>
      <c r="B129" s="20" t="s">
        <v>634</v>
      </c>
      <c r="C129" s="13" t="s">
        <v>20</v>
      </c>
      <c r="D129" s="27" t="s">
        <v>635</v>
      </c>
      <c r="E129" s="13" t="s">
        <v>22</v>
      </c>
      <c r="F129" s="13" t="s">
        <v>46</v>
      </c>
      <c r="G129" s="16" t="s">
        <v>24</v>
      </c>
      <c r="H129" s="16" t="s">
        <v>25</v>
      </c>
      <c r="I129" s="16" t="s">
        <v>636</v>
      </c>
      <c r="J129" s="25" t="s">
        <v>637</v>
      </c>
      <c r="K129" s="24">
        <f>2877/45</f>
        <v>63.9333333333333</v>
      </c>
      <c r="L129" s="16" t="s">
        <v>28</v>
      </c>
    </row>
    <row r="130" ht="20.25" spans="1:12">
      <c r="A130" s="11">
        <v>126</v>
      </c>
      <c r="B130" s="22" t="s">
        <v>638</v>
      </c>
      <c r="C130" s="13" t="s">
        <v>20</v>
      </c>
      <c r="D130" s="27" t="s">
        <v>639</v>
      </c>
      <c r="E130" s="13" t="s">
        <v>22</v>
      </c>
      <c r="F130" s="13" t="s">
        <v>640</v>
      </c>
      <c r="G130" s="16" t="s">
        <v>24</v>
      </c>
      <c r="H130" s="16" t="s">
        <v>25</v>
      </c>
      <c r="I130" s="16" t="s">
        <v>641</v>
      </c>
      <c r="J130" s="25" t="s">
        <v>642</v>
      </c>
      <c r="K130" s="24">
        <f>2160/45</f>
        <v>48</v>
      </c>
      <c r="L130" s="16" t="s">
        <v>28</v>
      </c>
    </row>
    <row r="131" ht="20.25" spans="1:12">
      <c r="A131" s="11">
        <v>127</v>
      </c>
      <c r="B131" s="20" t="s">
        <v>643</v>
      </c>
      <c r="C131" s="13" t="s">
        <v>20</v>
      </c>
      <c r="D131" s="27" t="s">
        <v>644</v>
      </c>
      <c r="E131" s="13" t="s">
        <v>22</v>
      </c>
      <c r="F131" s="13" t="s">
        <v>645</v>
      </c>
      <c r="G131" s="16" t="s">
        <v>24</v>
      </c>
      <c r="H131" s="16" t="s">
        <v>25</v>
      </c>
      <c r="I131" s="16" t="s">
        <v>646</v>
      </c>
      <c r="J131" s="25" t="s">
        <v>647</v>
      </c>
      <c r="K131" s="24">
        <f>2853/45</f>
        <v>63.4</v>
      </c>
      <c r="L131" s="16" t="s">
        <v>28</v>
      </c>
    </row>
    <row r="132" ht="20.25" spans="1:12">
      <c r="A132" s="11">
        <v>128</v>
      </c>
      <c r="B132" s="20" t="s">
        <v>648</v>
      </c>
      <c r="C132" s="13" t="s">
        <v>20</v>
      </c>
      <c r="D132" s="27" t="s">
        <v>649</v>
      </c>
      <c r="E132" s="13" t="s">
        <v>22</v>
      </c>
      <c r="F132" s="13" t="s">
        <v>650</v>
      </c>
      <c r="G132" s="16" t="s">
        <v>24</v>
      </c>
      <c r="H132" s="16" t="s">
        <v>25</v>
      </c>
      <c r="I132" s="16" t="s">
        <v>651</v>
      </c>
      <c r="J132" s="25" t="s">
        <v>652</v>
      </c>
      <c r="K132" s="24">
        <f>2859/45</f>
        <v>63.5333333333333</v>
      </c>
      <c r="L132" s="16" t="s">
        <v>28</v>
      </c>
    </row>
    <row r="133" ht="20.25" spans="1:12">
      <c r="A133" s="11">
        <v>129</v>
      </c>
      <c r="B133" s="20" t="s">
        <v>653</v>
      </c>
      <c r="C133" s="13" t="s">
        <v>20</v>
      </c>
      <c r="D133" s="27" t="s">
        <v>654</v>
      </c>
      <c r="E133" s="13" t="s">
        <v>22</v>
      </c>
      <c r="F133" s="13" t="s">
        <v>655</v>
      </c>
      <c r="G133" s="16" t="s">
        <v>24</v>
      </c>
      <c r="H133" s="16" t="s">
        <v>25</v>
      </c>
      <c r="I133" s="16" t="s">
        <v>656</v>
      </c>
      <c r="J133" s="25" t="s">
        <v>657</v>
      </c>
      <c r="K133" s="24">
        <f>2880/45</f>
        <v>64</v>
      </c>
      <c r="L133" s="16" t="s">
        <v>28</v>
      </c>
    </row>
    <row r="134" ht="20.25" spans="1:12">
      <c r="A134" s="11">
        <v>130</v>
      </c>
      <c r="B134" s="22" t="s">
        <v>658</v>
      </c>
      <c r="C134" s="13" t="s">
        <v>20</v>
      </c>
      <c r="D134" s="27" t="s">
        <v>659</v>
      </c>
      <c r="E134" s="13" t="s">
        <v>22</v>
      </c>
      <c r="F134" s="13" t="s">
        <v>640</v>
      </c>
      <c r="G134" s="16" t="s">
        <v>24</v>
      </c>
      <c r="H134" s="16" t="s">
        <v>25</v>
      </c>
      <c r="I134" s="16" t="s">
        <v>660</v>
      </c>
      <c r="J134" s="25" t="s">
        <v>661</v>
      </c>
      <c r="K134" s="24">
        <f>2857/45</f>
        <v>63.4888888888889</v>
      </c>
      <c r="L134" s="16" t="s">
        <v>28</v>
      </c>
    </row>
    <row r="135" ht="20.25" spans="1:12">
      <c r="A135" s="11">
        <v>131</v>
      </c>
      <c r="B135" s="31" t="s">
        <v>662</v>
      </c>
      <c r="C135" s="13" t="s">
        <v>20</v>
      </c>
      <c r="D135" s="27" t="s">
        <v>663</v>
      </c>
      <c r="E135" s="13" t="s">
        <v>22</v>
      </c>
      <c r="F135" s="13" t="s">
        <v>664</v>
      </c>
      <c r="G135" s="16" t="s">
        <v>24</v>
      </c>
      <c r="H135" s="16" t="s">
        <v>25</v>
      </c>
      <c r="I135" s="16" t="s">
        <v>665</v>
      </c>
      <c r="J135" s="25" t="s">
        <v>666</v>
      </c>
      <c r="K135" s="24">
        <f>2870/45</f>
        <v>63.7777777777778</v>
      </c>
      <c r="L135" s="16" t="s">
        <v>28</v>
      </c>
    </row>
    <row r="136" ht="20.25" spans="1:12">
      <c r="A136" s="11">
        <v>132</v>
      </c>
      <c r="B136" s="21" t="s">
        <v>667</v>
      </c>
      <c r="C136" s="13" t="s">
        <v>20</v>
      </c>
      <c r="D136" s="27" t="s">
        <v>668</v>
      </c>
      <c r="E136" s="13" t="s">
        <v>22</v>
      </c>
      <c r="F136" s="13" t="s">
        <v>669</v>
      </c>
      <c r="G136" s="16" t="s">
        <v>24</v>
      </c>
      <c r="H136" s="16" t="s">
        <v>25</v>
      </c>
      <c r="I136" s="16" t="s">
        <v>670</v>
      </c>
      <c r="J136" s="25" t="s">
        <v>671</v>
      </c>
      <c r="K136" s="24">
        <f>2511/45</f>
        <v>55.8</v>
      </c>
      <c r="L136" s="16" t="s">
        <v>28</v>
      </c>
    </row>
    <row r="137" ht="20.25" spans="1:12">
      <c r="A137" s="11">
        <v>133</v>
      </c>
      <c r="B137" s="20" t="s">
        <v>672</v>
      </c>
      <c r="C137" s="13" t="s">
        <v>20</v>
      </c>
      <c r="D137" s="27" t="s">
        <v>673</v>
      </c>
      <c r="E137" s="13" t="s">
        <v>22</v>
      </c>
      <c r="F137" s="13" t="s">
        <v>674</v>
      </c>
      <c r="G137" s="16" t="s">
        <v>24</v>
      </c>
      <c r="H137" s="16" t="s">
        <v>25</v>
      </c>
      <c r="I137" s="16" t="s">
        <v>675</v>
      </c>
      <c r="J137" s="25" t="s">
        <v>676</v>
      </c>
      <c r="K137" s="24">
        <f>2827/45</f>
        <v>62.8222222222222</v>
      </c>
      <c r="L137" s="16" t="s">
        <v>28</v>
      </c>
    </row>
    <row r="138" ht="20.25" spans="1:12">
      <c r="A138" s="11">
        <v>134</v>
      </c>
      <c r="B138" s="20" t="s">
        <v>677</v>
      </c>
      <c r="C138" s="13" t="s">
        <v>20</v>
      </c>
      <c r="D138" s="27" t="s">
        <v>678</v>
      </c>
      <c r="E138" s="13" t="s">
        <v>22</v>
      </c>
      <c r="F138" s="13" t="s">
        <v>679</v>
      </c>
      <c r="G138" s="16" t="s">
        <v>24</v>
      </c>
      <c r="H138" s="16" t="s">
        <v>25</v>
      </c>
      <c r="I138" s="16" t="s">
        <v>680</v>
      </c>
      <c r="J138" s="25" t="s">
        <v>139</v>
      </c>
      <c r="K138" s="24">
        <f>2876/45</f>
        <v>63.9111111111111</v>
      </c>
      <c r="L138" s="16" t="s">
        <v>28</v>
      </c>
    </row>
    <row r="139" ht="20.25" spans="1:12">
      <c r="A139" s="11">
        <v>135</v>
      </c>
      <c r="B139" s="21" t="s">
        <v>681</v>
      </c>
      <c r="C139" s="13" t="s">
        <v>20</v>
      </c>
      <c r="D139" s="27" t="s">
        <v>682</v>
      </c>
      <c r="E139" s="13" t="s">
        <v>22</v>
      </c>
      <c r="F139" s="13" t="s">
        <v>683</v>
      </c>
      <c r="G139" s="16" t="s">
        <v>24</v>
      </c>
      <c r="H139" s="16" t="s">
        <v>25</v>
      </c>
      <c r="I139" s="16" t="s">
        <v>684</v>
      </c>
      <c r="J139" s="25" t="s">
        <v>685</v>
      </c>
      <c r="K139" s="24">
        <f>2880/45</f>
        <v>64</v>
      </c>
      <c r="L139" s="16" t="s">
        <v>28</v>
      </c>
    </row>
    <row r="140" ht="20.25" spans="1:12">
      <c r="A140" s="11">
        <v>136</v>
      </c>
      <c r="B140" s="21" t="s">
        <v>686</v>
      </c>
      <c r="C140" s="13" t="s">
        <v>20</v>
      </c>
      <c r="D140" s="27" t="s">
        <v>687</v>
      </c>
      <c r="E140" s="13" t="s">
        <v>22</v>
      </c>
      <c r="F140" s="13" t="s">
        <v>688</v>
      </c>
      <c r="G140" s="16" t="s">
        <v>24</v>
      </c>
      <c r="H140" s="16" t="s">
        <v>25</v>
      </c>
      <c r="I140" s="16" t="s">
        <v>689</v>
      </c>
      <c r="J140" s="25" t="s">
        <v>690</v>
      </c>
      <c r="K140" s="24">
        <f>2880/45</f>
        <v>64</v>
      </c>
      <c r="L140" s="16" t="s">
        <v>28</v>
      </c>
    </row>
    <row r="141" ht="20.25" spans="1:12">
      <c r="A141" s="11">
        <v>137</v>
      </c>
      <c r="B141" s="21" t="s">
        <v>691</v>
      </c>
      <c r="C141" s="13" t="s">
        <v>20</v>
      </c>
      <c r="D141" s="27" t="s">
        <v>692</v>
      </c>
      <c r="E141" s="13" t="s">
        <v>22</v>
      </c>
      <c r="F141" s="13" t="s">
        <v>693</v>
      </c>
      <c r="G141" s="16" t="s">
        <v>24</v>
      </c>
      <c r="H141" s="16" t="s">
        <v>25</v>
      </c>
      <c r="I141" s="16" t="s">
        <v>694</v>
      </c>
      <c r="J141" s="25" t="s">
        <v>695</v>
      </c>
      <c r="K141" s="24">
        <f>2849/45</f>
        <v>63.3111111111111</v>
      </c>
      <c r="L141" s="16" t="s">
        <v>28</v>
      </c>
    </row>
    <row r="142" ht="20.25" spans="1:12">
      <c r="A142" s="11">
        <v>138</v>
      </c>
      <c r="B142" s="32" t="s">
        <v>696</v>
      </c>
      <c r="C142" s="13" t="s">
        <v>20</v>
      </c>
      <c r="D142" s="27" t="s">
        <v>697</v>
      </c>
      <c r="E142" s="13" t="s">
        <v>22</v>
      </c>
      <c r="F142" s="13" t="s">
        <v>698</v>
      </c>
      <c r="G142" s="16" t="s">
        <v>24</v>
      </c>
      <c r="H142" s="16" t="s">
        <v>25</v>
      </c>
      <c r="I142" s="16" t="s">
        <v>699</v>
      </c>
      <c r="J142" s="25" t="s">
        <v>700</v>
      </c>
      <c r="K142" s="24">
        <f>2379/45</f>
        <v>52.8666666666667</v>
      </c>
      <c r="L142" s="16" t="s">
        <v>28</v>
      </c>
    </row>
    <row r="143" ht="20.25" spans="1:12">
      <c r="A143" s="11">
        <v>139</v>
      </c>
      <c r="B143" s="33" t="s">
        <v>701</v>
      </c>
      <c r="C143" s="13" t="s">
        <v>20</v>
      </c>
      <c r="D143" s="27" t="s">
        <v>702</v>
      </c>
      <c r="E143" s="13" t="s">
        <v>22</v>
      </c>
      <c r="F143" s="13" t="s">
        <v>703</v>
      </c>
      <c r="G143" s="16" t="s">
        <v>24</v>
      </c>
      <c r="H143" s="16" t="s">
        <v>25</v>
      </c>
      <c r="I143" s="16" t="s">
        <v>704</v>
      </c>
      <c r="J143" s="25" t="s">
        <v>705</v>
      </c>
      <c r="K143" s="24">
        <f>2368/45</f>
        <v>52.6222222222222</v>
      </c>
      <c r="L143" s="16" t="s">
        <v>28</v>
      </c>
    </row>
    <row r="144" ht="20.25" spans="1:12">
      <c r="A144" s="11">
        <v>140</v>
      </c>
      <c r="B144" s="33" t="s">
        <v>706</v>
      </c>
      <c r="C144" s="13" t="s">
        <v>20</v>
      </c>
      <c r="D144" s="27" t="s">
        <v>707</v>
      </c>
      <c r="E144" s="13" t="s">
        <v>22</v>
      </c>
      <c r="F144" s="13" t="s">
        <v>328</v>
      </c>
      <c r="G144" s="16" t="s">
        <v>24</v>
      </c>
      <c r="H144" s="16" t="s">
        <v>25</v>
      </c>
      <c r="I144" s="16" t="s">
        <v>708</v>
      </c>
      <c r="J144" s="25" t="s">
        <v>709</v>
      </c>
      <c r="K144" s="24">
        <f>2369/45</f>
        <v>52.6444444444444</v>
      </c>
      <c r="L144" s="16" t="s">
        <v>28</v>
      </c>
    </row>
    <row r="145" ht="20.25" spans="1:12">
      <c r="A145" s="11">
        <v>141</v>
      </c>
      <c r="B145" s="33" t="s">
        <v>710</v>
      </c>
      <c r="C145" s="13" t="s">
        <v>20</v>
      </c>
      <c r="D145" s="27" t="s">
        <v>711</v>
      </c>
      <c r="E145" s="13" t="s">
        <v>22</v>
      </c>
      <c r="F145" s="13" t="s">
        <v>712</v>
      </c>
      <c r="G145" s="16" t="s">
        <v>24</v>
      </c>
      <c r="H145" s="16" t="s">
        <v>25</v>
      </c>
      <c r="I145" s="16" t="s">
        <v>713</v>
      </c>
      <c r="J145" s="25" t="s">
        <v>714</v>
      </c>
      <c r="K145" s="24">
        <f>2379/45</f>
        <v>52.8666666666667</v>
      </c>
      <c r="L145" s="16" t="s">
        <v>28</v>
      </c>
    </row>
    <row r="146" ht="33" spans="1:12">
      <c r="A146" s="11">
        <v>142</v>
      </c>
      <c r="B146" s="32" t="s">
        <v>715</v>
      </c>
      <c r="C146" s="13" t="s">
        <v>20</v>
      </c>
      <c r="D146" s="27" t="s">
        <v>716</v>
      </c>
      <c r="E146" s="13" t="s">
        <v>22</v>
      </c>
      <c r="F146" s="13" t="s">
        <v>717</v>
      </c>
      <c r="G146" s="16" t="s">
        <v>24</v>
      </c>
      <c r="H146" s="16" t="s">
        <v>25</v>
      </c>
      <c r="I146" s="16" t="s">
        <v>718</v>
      </c>
      <c r="J146" s="25" t="s">
        <v>719</v>
      </c>
      <c r="K146" s="24">
        <f>2400/45</f>
        <v>53.3333333333333</v>
      </c>
      <c r="L146" s="16" t="s">
        <v>28</v>
      </c>
    </row>
    <row r="147" ht="20.25" spans="1:12">
      <c r="A147" s="11">
        <v>143</v>
      </c>
      <c r="B147" s="34" t="s">
        <v>720</v>
      </c>
      <c r="C147" s="13" t="s">
        <v>20</v>
      </c>
      <c r="D147" s="27" t="s">
        <v>721</v>
      </c>
      <c r="E147" s="13" t="s">
        <v>22</v>
      </c>
      <c r="F147" s="13" t="s">
        <v>722</v>
      </c>
      <c r="G147" s="16" t="s">
        <v>24</v>
      </c>
      <c r="H147" s="16" t="s">
        <v>25</v>
      </c>
      <c r="I147" s="16" t="s">
        <v>723</v>
      </c>
      <c r="J147" s="25" t="s">
        <v>724</v>
      </c>
      <c r="K147" s="24">
        <f>2328/45</f>
        <v>51.7333333333333</v>
      </c>
      <c r="L147" s="16" t="s">
        <v>28</v>
      </c>
    </row>
    <row r="148" ht="20.25" spans="1:12">
      <c r="A148" s="11">
        <v>144</v>
      </c>
      <c r="B148" s="33" t="s">
        <v>725</v>
      </c>
      <c r="C148" s="13" t="s">
        <v>20</v>
      </c>
      <c r="D148" s="27" t="s">
        <v>726</v>
      </c>
      <c r="E148" s="13" t="s">
        <v>51</v>
      </c>
      <c r="F148" s="13" t="s">
        <v>727</v>
      </c>
      <c r="G148" s="16" t="s">
        <v>24</v>
      </c>
      <c r="H148" s="16" t="s">
        <v>25</v>
      </c>
      <c r="I148" s="16" t="s">
        <v>728</v>
      </c>
      <c r="J148" s="25" t="s">
        <v>729</v>
      </c>
      <c r="K148" s="24">
        <f>2106/45</f>
        <v>46.8</v>
      </c>
      <c r="L148" s="16" t="s">
        <v>28</v>
      </c>
    </row>
    <row r="149" ht="20.25" spans="1:12">
      <c r="A149" s="11">
        <v>145</v>
      </c>
      <c r="B149" s="33" t="s">
        <v>730</v>
      </c>
      <c r="C149" s="13" t="s">
        <v>20</v>
      </c>
      <c r="D149" s="27" t="s">
        <v>731</v>
      </c>
      <c r="E149" s="13" t="s">
        <v>22</v>
      </c>
      <c r="F149" s="13" t="s">
        <v>732</v>
      </c>
      <c r="G149" s="16" t="s">
        <v>24</v>
      </c>
      <c r="H149" s="16" t="s">
        <v>25</v>
      </c>
      <c r="I149" s="16" t="s">
        <v>733</v>
      </c>
      <c r="J149" s="25" t="s">
        <v>734</v>
      </c>
      <c r="K149" s="24">
        <f>2328/45</f>
        <v>51.7333333333333</v>
      </c>
      <c r="L149" s="16" t="s">
        <v>28</v>
      </c>
    </row>
    <row r="150" ht="20.25" spans="1:12">
      <c r="A150" s="11">
        <v>146</v>
      </c>
      <c r="B150" s="33" t="s">
        <v>735</v>
      </c>
      <c r="C150" s="13" t="s">
        <v>20</v>
      </c>
      <c r="D150" s="27" t="s">
        <v>736</v>
      </c>
      <c r="E150" s="13" t="s">
        <v>51</v>
      </c>
      <c r="F150" s="13" t="s">
        <v>737</v>
      </c>
      <c r="G150" s="16" t="s">
        <v>24</v>
      </c>
      <c r="H150" s="16" t="s">
        <v>25</v>
      </c>
      <c r="I150" s="16" t="s">
        <v>738</v>
      </c>
      <c r="J150" s="25" t="s">
        <v>739</v>
      </c>
      <c r="K150" s="24">
        <f>2278/45</f>
        <v>50.6222222222222</v>
      </c>
      <c r="L150" s="16" t="s">
        <v>28</v>
      </c>
    </row>
    <row r="151" ht="20.25" spans="1:12">
      <c r="A151" s="11">
        <v>147</v>
      </c>
      <c r="B151" s="34" t="s">
        <v>740</v>
      </c>
      <c r="C151" s="13" t="s">
        <v>20</v>
      </c>
      <c r="D151" s="27" t="s">
        <v>741</v>
      </c>
      <c r="E151" s="18" t="s">
        <v>22</v>
      </c>
      <c r="F151" s="13" t="s">
        <v>742</v>
      </c>
      <c r="G151" s="16" t="s">
        <v>24</v>
      </c>
      <c r="H151" s="16" t="s">
        <v>25</v>
      </c>
      <c r="I151" s="4" t="s">
        <v>743</v>
      </c>
      <c r="J151" s="25" t="s">
        <v>744</v>
      </c>
      <c r="K151" s="24">
        <f>2380/45</f>
        <v>52.8888888888889</v>
      </c>
      <c r="L151" s="16" t="s">
        <v>28</v>
      </c>
    </row>
    <row r="152" ht="20.25" spans="1:12">
      <c r="A152" s="11">
        <v>148</v>
      </c>
      <c r="B152" s="33" t="s">
        <v>745</v>
      </c>
      <c r="C152" s="13" t="s">
        <v>20</v>
      </c>
      <c r="D152" s="27" t="s">
        <v>746</v>
      </c>
      <c r="E152" s="13" t="s">
        <v>51</v>
      </c>
      <c r="F152" s="13" t="s">
        <v>747</v>
      </c>
      <c r="G152" s="16" t="s">
        <v>24</v>
      </c>
      <c r="H152" s="16" t="s">
        <v>25</v>
      </c>
      <c r="I152" s="37" t="s">
        <v>748</v>
      </c>
      <c r="J152" s="25" t="s">
        <v>749</v>
      </c>
      <c r="K152" s="24">
        <f>2278/45</f>
        <v>50.6222222222222</v>
      </c>
      <c r="L152" s="16" t="s">
        <v>28</v>
      </c>
    </row>
    <row r="153" ht="20.25" spans="1:12">
      <c r="A153" s="11">
        <v>149</v>
      </c>
      <c r="B153" s="33" t="s">
        <v>750</v>
      </c>
      <c r="C153" s="13" t="s">
        <v>20</v>
      </c>
      <c r="D153" s="27" t="s">
        <v>751</v>
      </c>
      <c r="E153" s="13" t="s">
        <v>22</v>
      </c>
      <c r="F153" s="13" t="s">
        <v>752</v>
      </c>
      <c r="G153" s="16" t="s">
        <v>24</v>
      </c>
      <c r="H153" s="16" t="s">
        <v>25</v>
      </c>
      <c r="I153" s="37" t="s">
        <v>753</v>
      </c>
      <c r="J153" s="25" t="s">
        <v>754</v>
      </c>
      <c r="K153" s="24">
        <f>2329/45</f>
        <v>51.7555555555556</v>
      </c>
      <c r="L153" s="16" t="s">
        <v>28</v>
      </c>
    </row>
    <row r="154" ht="20.25" spans="1:12">
      <c r="A154" s="11">
        <v>150</v>
      </c>
      <c r="B154" s="33" t="s">
        <v>755</v>
      </c>
      <c r="C154" s="13" t="s">
        <v>20</v>
      </c>
      <c r="D154" s="27" t="s">
        <v>756</v>
      </c>
      <c r="E154" s="13" t="s">
        <v>22</v>
      </c>
      <c r="F154" s="13" t="s">
        <v>757</v>
      </c>
      <c r="G154" s="16" t="s">
        <v>24</v>
      </c>
      <c r="H154" s="16" t="s">
        <v>25</v>
      </c>
      <c r="I154" s="37" t="s">
        <v>758</v>
      </c>
      <c r="J154" s="25" t="s">
        <v>759</v>
      </c>
      <c r="K154" s="24">
        <f>2279/45</f>
        <v>50.6444444444444</v>
      </c>
      <c r="L154" s="16" t="s">
        <v>28</v>
      </c>
    </row>
    <row r="155" ht="20.25" spans="1:12">
      <c r="A155" s="11">
        <v>151</v>
      </c>
      <c r="B155" s="34" t="s">
        <v>760</v>
      </c>
      <c r="C155" s="13" t="s">
        <v>20</v>
      </c>
      <c r="D155" s="27" t="s">
        <v>761</v>
      </c>
      <c r="E155" s="13" t="s">
        <v>22</v>
      </c>
      <c r="F155" s="13" t="s">
        <v>762</v>
      </c>
      <c r="G155" s="16" t="s">
        <v>24</v>
      </c>
      <c r="H155" s="16" t="s">
        <v>25</v>
      </c>
      <c r="I155" s="37" t="s">
        <v>763</v>
      </c>
      <c r="J155" s="25" t="s">
        <v>764</v>
      </c>
      <c r="K155" s="24">
        <f>2380/45</f>
        <v>52.8888888888889</v>
      </c>
      <c r="L155" s="16" t="s">
        <v>28</v>
      </c>
    </row>
    <row r="156" ht="20.25" spans="1:12">
      <c r="A156" s="11">
        <v>152</v>
      </c>
      <c r="B156" s="33" t="s">
        <v>765</v>
      </c>
      <c r="C156" s="13" t="s">
        <v>20</v>
      </c>
      <c r="D156" s="27" t="s">
        <v>766</v>
      </c>
      <c r="E156" s="13" t="s">
        <v>22</v>
      </c>
      <c r="F156" s="13" t="s">
        <v>767</v>
      </c>
      <c r="G156" s="16" t="s">
        <v>24</v>
      </c>
      <c r="H156" s="16" t="s">
        <v>25</v>
      </c>
      <c r="I156" s="37" t="s">
        <v>768</v>
      </c>
      <c r="J156" s="25" t="s">
        <v>769</v>
      </c>
      <c r="K156" s="24">
        <f>2381/45</f>
        <v>52.9111111111111</v>
      </c>
      <c r="L156" s="16" t="s">
        <v>28</v>
      </c>
    </row>
    <row r="157" ht="20.25" spans="1:12">
      <c r="A157" s="11">
        <v>153</v>
      </c>
      <c r="B157" s="33" t="s">
        <v>770</v>
      </c>
      <c r="C157" s="13" t="s">
        <v>20</v>
      </c>
      <c r="D157" s="27" t="s">
        <v>771</v>
      </c>
      <c r="E157" s="13" t="s">
        <v>22</v>
      </c>
      <c r="F157" s="13" t="s">
        <v>772</v>
      </c>
      <c r="G157" s="16" t="s">
        <v>24</v>
      </c>
      <c r="H157" s="16" t="s">
        <v>25</v>
      </c>
      <c r="I157" s="37" t="s">
        <v>773</v>
      </c>
      <c r="J157" s="25" t="s">
        <v>774</v>
      </c>
      <c r="K157" s="24">
        <f>2211/45</f>
        <v>49.1333333333333</v>
      </c>
      <c r="L157" s="16" t="s">
        <v>28</v>
      </c>
    </row>
    <row r="158" ht="20.25" spans="1:12">
      <c r="A158" s="11">
        <v>154</v>
      </c>
      <c r="B158" s="33" t="s">
        <v>775</v>
      </c>
      <c r="C158" s="13" t="s">
        <v>20</v>
      </c>
      <c r="D158" s="27" t="s">
        <v>776</v>
      </c>
      <c r="E158" s="13" t="s">
        <v>51</v>
      </c>
      <c r="F158" s="13" t="s">
        <v>777</v>
      </c>
      <c r="G158" s="16" t="s">
        <v>24</v>
      </c>
      <c r="H158" s="16" t="s">
        <v>25</v>
      </c>
      <c r="I158" s="37" t="s">
        <v>778</v>
      </c>
      <c r="J158" s="25" t="s">
        <v>779</v>
      </c>
      <c r="K158" s="24">
        <f>2373/45</f>
        <v>52.7333333333333</v>
      </c>
      <c r="L158" s="16" t="s">
        <v>28</v>
      </c>
    </row>
    <row r="159" ht="20.25" spans="1:12">
      <c r="A159" s="11">
        <v>155</v>
      </c>
      <c r="B159" s="33" t="s">
        <v>780</v>
      </c>
      <c r="C159" s="13" t="s">
        <v>20</v>
      </c>
      <c r="D159" s="27" t="s">
        <v>781</v>
      </c>
      <c r="E159" s="13" t="s">
        <v>22</v>
      </c>
      <c r="F159" s="13" t="s">
        <v>782</v>
      </c>
      <c r="G159" s="16" t="s">
        <v>24</v>
      </c>
      <c r="H159" s="16" t="s">
        <v>25</v>
      </c>
      <c r="I159" s="37" t="s">
        <v>783</v>
      </c>
      <c r="J159" s="25" t="s">
        <v>784</v>
      </c>
      <c r="K159" s="24">
        <f>2160/45</f>
        <v>48</v>
      </c>
      <c r="L159" s="16" t="s">
        <v>28</v>
      </c>
    </row>
    <row r="160" ht="20.25" spans="1:12">
      <c r="A160" s="11">
        <v>156</v>
      </c>
      <c r="B160" s="34" t="s">
        <v>785</v>
      </c>
      <c r="C160" s="13" t="s">
        <v>20</v>
      </c>
      <c r="D160" s="27" t="s">
        <v>786</v>
      </c>
      <c r="E160" s="13" t="s">
        <v>22</v>
      </c>
      <c r="F160" s="13" t="s">
        <v>787</v>
      </c>
      <c r="G160" s="16" t="s">
        <v>24</v>
      </c>
      <c r="H160" s="16" t="s">
        <v>25</v>
      </c>
      <c r="I160" s="37"/>
      <c r="J160" s="25" t="s">
        <v>788</v>
      </c>
      <c r="K160" s="24">
        <f>2367/45</f>
        <v>52.6</v>
      </c>
      <c r="L160" s="16" t="s">
        <v>28</v>
      </c>
    </row>
    <row r="161" ht="20.25" spans="1:12">
      <c r="A161" s="11">
        <v>157</v>
      </c>
      <c r="B161" s="34" t="s">
        <v>789</v>
      </c>
      <c r="C161" s="13" t="s">
        <v>20</v>
      </c>
      <c r="D161" s="27" t="s">
        <v>790</v>
      </c>
      <c r="E161" s="13" t="s">
        <v>22</v>
      </c>
      <c r="F161" s="13" t="s">
        <v>205</v>
      </c>
      <c r="G161" s="16" t="s">
        <v>24</v>
      </c>
      <c r="H161" s="16" t="s">
        <v>25</v>
      </c>
      <c r="I161" s="37" t="s">
        <v>791</v>
      </c>
      <c r="J161" s="25" t="s">
        <v>792</v>
      </c>
      <c r="K161" s="24">
        <f>2315/45</f>
        <v>51.4444444444444</v>
      </c>
      <c r="L161" s="16" t="s">
        <v>28</v>
      </c>
    </row>
    <row r="162" ht="20.25" spans="1:12">
      <c r="A162" s="11">
        <v>158</v>
      </c>
      <c r="B162" s="34" t="s">
        <v>793</v>
      </c>
      <c r="C162" s="13" t="s">
        <v>20</v>
      </c>
      <c r="D162" s="27" t="s">
        <v>794</v>
      </c>
      <c r="E162" s="13" t="s">
        <v>22</v>
      </c>
      <c r="F162" s="13" t="s">
        <v>795</v>
      </c>
      <c r="G162" s="16" t="s">
        <v>24</v>
      </c>
      <c r="H162" s="16" t="s">
        <v>25</v>
      </c>
      <c r="I162" s="37" t="s">
        <v>796</v>
      </c>
      <c r="J162" s="25" t="s">
        <v>797</v>
      </c>
      <c r="K162" s="24">
        <f>2323/45</f>
        <v>51.6222222222222</v>
      </c>
      <c r="L162" s="16" t="s">
        <v>28</v>
      </c>
    </row>
    <row r="163" ht="20.25" spans="1:12">
      <c r="A163" s="11">
        <v>159</v>
      </c>
      <c r="B163" s="33" t="s">
        <v>798</v>
      </c>
      <c r="C163" s="13" t="s">
        <v>20</v>
      </c>
      <c r="D163" s="27" t="s">
        <v>799</v>
      </c>
      <c r="E163" s="13" t="s">
        <v>22</v>
      </c>
      <c r="F163" s="13" t="s">
        <v>800</v>
      </c>
      <c r="G163" s="16" t="s">
        <v>24</v>
      </c>
      <c r="H163" s="16" t="s">
        <v>25</v>
      </c>
      <c r="I163" s="37" t="s">
        <v>801</v>
      </c>
      <c r="J163" s="25" t="s">
        <v>802</v>
      </c>
      <c r="K163" s="24">
        <f>2372/45</f>
        <v>52.7111111111111</v>
      </c>
      <c r="L163" s="16" t="s">
        <v>28</v>
      </c>
    </row>
    <row r="164" ht="20.25" spans="1:12">
      <c r="A164" s="11">
        <v>160</v>
      </c>
      <c r="B164" s="32" t="s">
        <v>803</v>
      </c>
      <c r="C164" s="13" t="s">
        <v>20</v>
      </c>
      <c r="D164" s="27" t="s">
        <v>804</v>
      </c>
      <c r="E164" s="13" t="s">
        <v>51</v>
      </c>
      <c r="F164" s="13" t="s">
        <v>805</v>
      </c>
      <c r="G164" s="16" t="s">
        <v>24</v>
      </c>
      <c r="H164" s="16" t="s">
        <v>25</v>
      </c>
      <c r="I164" s="37" t="s">
        <v>806</v>
      </c>
      <c r="J164" s="25" t="s">
        <v>807</v>
      </c>
      <c r="K164" s="24">
        <f>2347/45</f>
        <v>52.1555555555556</v>
      </c>
      <c r="L164" s="16" t="s">
        <v>28</v>
      </c>
    </row>
    <row r="165" ht="20.25" spans="1:12">
      <c r="A165" s="11">
        <v>161</v>
      </c>
      <c r="B165" s="34" t="s">
        <v>808</v>
      </c>
      <c r="C165" s="13" t="s">
        <v>20</v>
      </c>
      <c r="D165" s="27" t="s">
        <v>809</v>
      </c>
      <c r="E165" s="13" t="s">
        <v>22</v>
      </c>
      <c r="F165" s="13" t="s">
        <v>664</v>
      </c>
      <c r="G165" s="16" t="s">
        <v>24</v>
      </c>
      <c r="H165" s="16" t="s">
        <v>25</v>
      </c>
      <c r="I165" s="37" t="s">
        <v>810</v>
      </c>
      <c r="J165" s="25" t="s">
        <v>811</v>
      </c>
      <c r="K165" s="24">
        <f>2367/45</f>
        <v>52.6</v>
      </c>
      <c r="L165" s="16" t="s">
        <v>28</v>
      </c>
    </row>
    <row r="166" ht="20.25" spans="1:12">
      <c r="A166" s="11">
        <v>162</v>
      </c>
      <c r="B166" s="35" t="s">
        <v>812</v>
      </c>
      <c r="C166" s="13" t="s">
        <v>20</v>
      </c>
      <c r="D166" s="27" t="s">
        <v>813</v>
      </c>
      <c r="E166" s="13" t="s">
        <v>22</v>
      </c>
      <c r="F166" s="13" t="s">
        <v>260</v>
      </c>
      <c r="G166" s="16" t="s">
        <v>24</v>
      </c>
      <c r="H166" s="16" t="s">
        <v>25</v>
      </c>
      <c r="I166" s="37" t="s">
        <v>814</v>
      </c>
      <c r="J166" s="25" t="s">
        <v>815</v>
      </c>
      <c r="K166" s="24">
        <f>2380/45</f>
        <v>52.8888888888889</v>
      </c>
      <c r="L166" s="16" t="s">
        <v>28</v>
      </c>
    </row>
    <row r="167" ht="20.25" spans="1:12">
      <c r="A167" s="11">
        <v>163</v>
      </c>
      <c r="B167" s="33" t="s">
        <v>816</v>
      </c>
      <c r="C167" s="13" t="s">
        <v>20</v>
      </c>
      <c r="D167" s="27" t="s">
        <v>817</v>
      </c>
      <c r="E167" s="13" t="s">
        <v>22</v>
      </c>
      <c r="F167" s="13" t="s">
        <v>818</v>
      </c>
      <c r="G167" s="16" t="s">
        <v>24</v>
      </c>
      <c r="H167" s="16" t="s">
        <v>25</v>
      </c>
      <c r="I167" s="37" t="s">
        <v>819</v>
      </c>
      <c r="J167" s="25" t="s">
        <v>797</v>
      </c>
      <c r="K167" s="24">
        <f>2324/45</f>
        <v>51.6444444444444</v>
      </c>
      <c r="L167" s="16" t="s">
        <v>28</v>
      </c>
    </row>
    <row r="168" ht="33" spans="1:12">
      <c r="A168" s="11">
        <v>164</v>
      </c>
      <c r="B168" s="33" t="s">
        <v>820</v>
      </c>
      <c r="C168" s="13" t="s">
        <v>20</v>
      </c>
      <c r="D168" s="27" t="s">
        <v>821</v>
      </c>
      <c r="E168" s="13" t="s">
        <v>22</v>
      </c>
      <c r="F168" s="13" t="s">
        <v>822</v>
      </c>
      <c r="G168" s="16" t="s">
        <v>24</v>
      </c>
      <c r="H168" s="16" t="s">
        <v>25</v>
      </c>
      <c r="I168" s="37" t="s">
        <v>718</v>
      </c>
      <c r="J168" s="25" t="s">
        <v>823</v>
      </c>
      <c r="K168" s="24">
        <f>2160/45</f>
        <v>48</v>
      </c>
      <c r="L168" s="16" t="s">
        <v>28</v>
      </c>
    </row>
    <row r="169" ht="20.25" spans="1:12">
      <c r="A169" s="11">
        <v>165</v>
      </c>
      <c r="B169" s="33" t="s">
        <v>824</v>
      </c>
      <c r="C169" s="13" t="s">
        <v>20</v>
      </c>
      <c r="D169" s="27" t="s">
        <v>825</v>
      </c>
      <c r="E169" s="13" t="s">
        <v>51</v>
      </c>
      <c r="F169" s="13" t="s">
        <v>826</v>
      </c>
      <c r="G169" s="16" t="s">
        <v>24</v>
      </c>
      <c r="H169" s="16" t="s">
        <v>25</v>
      </c>
      <c r="I169" s="37" t="s">
        <v>827</v>
      </c>
      <c r="J169" s="25" t="s">
        <v>828</v>
      </c>
      <c r="K169" s="24">
        <f>1920/45</f>
        <v>42.6666666666667</v>
      </c>
      <c r="L169" s="16" t="s">
        <v>28</v>
      </c>
    </row>
    <row r="170" ht="20.25" spans="1:12">
      <c r="A170" s="11">
        <v>166</v>
      </c>
      <c r="B170" s="32" t="s">
        <v>829</v>
      </c>
      <c r="C170" s="13" t="s">
        <v>20</v>
      </c>
      <c r="D170" s="27" t="s">
        <v>830</v>
      </c>
      <c r="E170" s="13" t="s">
        <v>22</v>
      </c>
      <c r="F170" s="13" t="s">
        <v>831</v>
      </c>
      <c r="G170" s="16" t="s">
        <v>832</v>
      </c>
      <c r="H170" s="16" t="s">
        <v>833</v>
      </c>
      <c r="I170" s="16" t="s">
        <v>834</v>
      </c>
      <c r="J170" s="25" t="s">
        <v>835</v>
      </c>
      <c r="K170" s="24">
        <v>84.0444444444445</v>
      </c>
      <c r="L170" s="16" t="s">
        <v>836</v>
      </c>
    </row>
    <row r="171" ht="20.25" spans="1:12">
      <c r="A171" s="11">
        <v>167</v>
      </c>
      <c r="B171" s="33" t="s">
        <v>837</v>
      </c>
      <c r="C171" s="13" t="s">
        <v>20</v>
      </c>
      <c r="D171" s="27" t="s">
        <v>838</v>
      </c>
      <c r="E171" s="13" t="s">
        <v>22</v>
      </c>
      <c r="F171" s="13" t="s">
        <v>839</v>
      </c>
      <c r="G171" s="16" t="s">
        <v>832</v>
      </c>
      <c r="H171" s="16" t="s">
        <v>833</v>
      </c>
      <c r="I171" s="16" t="s">
        <v>840</v>
      </c>
      <c r="J171" s="25" t="s">
        <v>841</v>
      </c>
      <c r="K171" s="24">
        <f>4319/45</f>
        <v>95.9777777777778</v>
      </c>
      <c r="L171" s="16" t="s">
        <v>836</v>
      </c>
    </row>
    <row r="172" ht="20.25" spans="1:12">
      <c r="A172" s="11">
        <v>168</v>
      </c>
      <c r="B172" s="34" t="s">
        <v>842</v>
      </c>
      <c r="C172" s="13" t="s">
        <v>20</v>
      </c>
      <c r="D172" s="27" t="s">
        <v>843</v>
      </c>
      <c r="E172" s="13" t="s">
        <v>22</v>
      </c>
      <c r="F172" s="13" t="s">
        <v>283</v>
      </c>
      <c r="G172" s="16" t="s">
        <v>832</v>
      </c>
      <c r="H172" s="16" t="s">
        <v>833</v>
      </c>
      <c r="I172" s="16" t="s">
        <v>844</v>
      </c>
      <c r="J172" s="25" t="s">
        <v>845</v>
      </c>
      <c r="K172" s="24">
        <v>95.5777777777778</v>
      </c>
      <c r="L172" s="16" t="s">
        <v>836</v>
      </c>
    </row>
    <row r="173" ht="20.25" spans="1:12">
      <c r="A173" s="11">
        <v>169</v>
      </c>
      <c r="B173" s="33" t="s">
        <v>846</v>
      </c>
      <c r="C173" s="13" t="s">
        <v>20</v>
      </c>
      <c r="D173" s="27" t="s">
        <v>847</v>
      </c>
      <c r="E173" s="13" t="s">
        <v>22</v>
      </c>
      <c r="F173" s="13" t="s">
        <v>848</v>
      </c>
      <c r="G173" s="16" t="s">
        <v>832</v>
      </c>
      <c r="H173" s="16" t="s">
        <v>833</v>
      </c>
      <c r="I173" s="16" t="s">
        <v>849</v>
      </c>
      <c r="J173" s="25" t="s">
        <v>850</v>
      </c>
      <c r="K173" s="24">
        <v>89.4444444444444</v>
      </c>
      <c r="L173" s="16" t="s">
        <v>836</v>
      </c>
    </row>
    <row r="174" ht="20.25" spans="1:12">
      <c r="A174" s="11">
        <v>170</v>
      </c>
      <c r="B174" s="33" t="s">
        <v>851</v>
      </c>
      <c r="C174" s="13" t="s">
        <v>20</v>
      </c>
      <c r="D174" s="27" t="s">
        <v>852</v>
      </c>
      <c r="E174" s="13" t="s">
        <v>51</v>
      </c>
      <c r="F174" s="13" t="s">
        <v>853</v>
      </c>
      <c r="G174" s="16" t="s">
        <v>832</v>
      </c>
      <c r="H174" s="16" t="s">
        <v>833</v>
      </c>
      <c r="I174" s="16" t="s">
        <v>854</v>
      </c>
      <c r="J174" s="25" t="s">
        <v>855</v>
      </c>
      <c r="K174" s="24">
        <v>89.3777777777778</v>
      </c>
      <c r="L174" s="16" t="s">
        <v>836</v>
      </c>
    </row>
    <row r="175" ht="20.25" spans="1:12">
      <c r="A175" s="11">
        <v>171</v>
      </c>
      <c r="B175" s="33" t="s">
        <v>856</v>
      </c>
      <c r="C175" s="13" t="s">
        <v>20</v>
      </c>
      <c r="D175" s="27" t="s">
        <v>857</v>
      </c>
      <c r="E175" s="13" t="s">
        <v>51</v>
      </c>
      <c r="F175" s="13" t="s">
        <v>858</v>
      </c>
      <c r="G175" s="16" t="s">
        <v>832</v>
      </c>
      <c r="H175" s="16" t="s">
        <v>833</v>
      </c>
      <c r="I175" s="16" t="s">
        <v>859</v>
      </c>
      <c r="J175" s="25" t="s">
        <v>54</v>
      </c>
      <c r="K175" s="24">
        <v>94.4444444444444</v>
      </c>
      <c r="L175" s="16" t="s">
        <v>836</v>
      </c>
    </row>
    <row r="176" ht="20.25" spans="1:12">
      <c r="A176" s="11">
        <v>172</v>
      </c>
      <c r="B176" s="33" t="s">
        <v>860</v>
      </c>
      <c r="C176" s="13" t="s">
        <v>20</v>
      </c>
      <c r="D176" s="27" t="s">
        <v>861</v>
      </c>
      <c r="E176" s="13" t="s">
        <v>22</v>
      </c>
      <c r="F176" s="13" t="s">
        <v>862</v>
      </c>
      <c r="G176" s="16" t="s">
        <v>832</v>
      </c>
      <c r="H176" s="16" t="s">
        <v>833</v>
      </c>
      <c r="I176" s="16" t="s">
        <v>863</v>
      </c>
      <c r="J176" s="25" t="s">
        <v>855</v>
      </c>
      <c r="K176" s="24">
        <v>94.6888888888889</v>
      </c>
      <c r="L176" s="16" t="s">
        <v>836</v>
      </c>
    </row>
    <row r="177" ht="33" spans="1:12">
      <c r="A177" s="11">
        <v>173</v>
      </c>
      <c r="B177" s="34" t="s">
        <v>864</v>
      </c>
      <c r="C177" s="13" t="s">
        <v>20</v>
      </c>
      <c r="D177" s="27" t="s">
        <v>865</v>
      </c>
      <c r="E177" s="13" t="s">
        <v>22</v>
      </c>
      <c r="F177" s="13" t="s">
        <v>866</v>
      </c>
      <c r="G177" s="16" t="s">
        <v>832</v>
      </c>
      <c r="H177" s="16" t="s">
        <v>833</v>
      </c>
      <c r="I177" s="16" t="s">
        <v>867</v>
      </c>
      <c r="J177" s="25" t="s">
        <v>868</v>
      </c>
      <c r="K177" s="24">
        <v>95.0666666666667</v>
      </c>
      <c r="L177" s="16" t="s">
        <v>836</v>
      </c>
    </row>
    <row r="178" ht="20.25" spans="1:12">
      <c r="A178" s="11">
        <v>174</v>
      </c>
      <c r="B178" s="33" t="s">
        <v>869</v>
      </c>
      <c r="C178" s="13" t="s">
        <v>20</v>
      </c>
      <c r="D178" s="27" t="s">
        <v>870</v>
      </c>
      <c r="E178" s="13" t="s">
        <v>22</v>
      </c>
      <c r="F178" s="13" t="s">
        <v>871</v>
      </c>
      <c r="G178" s="16" t="s">
        <v>832</v>
      </c>
      <c r="H178" s="16" t="s">
        <v>833</v>
      </c>
      <c r="I178" s="16" t="s">
        <v>872</v>
      </c>
      <c r="J178" s="25" t="s">
        <v>855</v>
      </c>
      <c r="K178" s="24">
        <v>94.7111111111111</v>
      </c>
      <c r="L178" s="16" t="s">
        <v>836</v>
      </c>
    </row>
    <row r="179" ht="20.25" spans="1:12">
      <c r="A179" s="11">
        <v>175</v>
      </c>
      <c r="B179" s="33" t="s">
        <v>873</v>
      </c>
      <c r="C179" s="13" t="s">
        <v>20</v>
      </c>
      <c r="D179" s="27" t="s">
        <v>874</v>
      </c>
      <c r="E179" s="13" t="s">
        <v>51</v>
      </c>
      <c r="F179" s="13" t="s">
        <v>875</v>
      </c>
      <c r="G179" s="16" t="s">
        <v>832</v>
      </c>
      <c r="H179" s="16" t="s">
        <v>833</v>
      </c>
      <c r="I179" s="16" t="s">
        <v>876</v>
      </c>
      <c r="J179" s="25" t="s">
        <v>877</v>
      </c>
      <c r="K179" s="24">
        <v>94.6222222222222</v>
      </c>
      <c r="L179" s="16" t="s">
        <v>836</v>
      </c>
    </row>
    <row r="180" ht="20.25" spans="1:12">
      <c r="A180" s="11">
        <v>176</v>
      </c>
      <c r="B180" s="33" t="s">
        <v>878</v>
      </c>
      <c r="C180" s="13" t="s">
        <v>20</v>
      </c>
      <c r="D180" s="27" t="s">
        <v>879</v>
      </c>
      <c r="E180" s="13" t="s">
        <v>22</v>
      </c>
      <c r="F180" s="13" t="s">
        <v>880</v>
      </c>
      <c r="G180" s="16" t="s">
        <v>832</v>
      </c>
      <c r="H180" s="16" t="s">
        <v>833</v>
      </c>
      <c r="I180" s="16" t="s">
        <v>881</v>
      </c>
      <c r="J180" s="25" t="s">
        <v>882</v>
      </c>
      <c r="K180" s="24">
        <f>4320/45</f>
        <v>96</v>
      </c>
      <c r="L180" s="16" t="s">
        <v>836</v>
      </c>
    </row>
    <row r="181" ht="33" spans="1:12">
      <c r="A181" s="11">
        <v>177</v>
      </c>
      <c r="B181" s="33" t="s">
        <v>883</v>
      </c>
      <c r="C181" s="13" t="s">
        <v>20</v>
      </c>
      <c r="D181" s="27" t="s">
        <v>884</v>
      </c>
      <c r="E181" s="13" t="s">
        <v>22</v>
      </c>
      <c r="F181" s="13" t="s">
        <v>885</v>
      </c>
      <c r="G181" s="16" t="s">
        <v>832</v>
      </c>
      <c r="H181" s="16" t="s">
        <v>833</v>
      </c>
      <c r="I181" s="16" t="s">
        <v>886</v>
      </c>
      <c r="J181" s="25" t="s">
        <v>887</v>
      </c>
      <c r="K181" s="24">
        <v>83.4222222222222</v>
      </c>
      <c r="L181" s="16" t="s">
        <v>836</v>
      </c>
    </row>
    <row r="182" ht="33" spans="1:12">
      <c r="A182" s="11">
        <v>178</v>
      </c>
      <c r="B182" s="34" t="s">
        <v>888</v>
      </c>
      <c r="C182" s="13" t="s">
        <v>20</v>
      </c>
      <c r="D182" s="27" t="s">
        <v>889</v>
      </c>
      <c r="E182" s="13" t="s">
        <v>22</v>
      </c>
      <c r="F182" s="13" t="s">
        <v>890</v>
      </c>
      <c r="G182" s="16" t="s">
        <v>832</v>
      </c>
      <c r="H182" s="16" t="s">
        <v>833</v>
      </c>
      <c r="I182" s="16" t="s">
        <v>891</v>
      </c>
      <c r="J182" s="25" t="s">
        <v>892</v>
      </c>
      <c r="K182" s="24">
        <v>83.4444444444444</v>
      </c>
      <c r="L182" s="16" t="s">
        <v>836</v>
      </c>
    </row>
    <row r="183" ht="20.25" spans="1:12">
      <c r="A183" s="11">
        <v>179</v>
      </c>
      <c r="B183" s="34" t="s">
        <v>893</v>
      </c>
      <c r="C183" s="13" t="s">
        <v>20</v>
      </c>
      <c r="D183" s="27" t="s">
        <v>894</v>
      </c>
      <c r="E183" s="13" t="s">
        <v>51</v>
      </c>
      <c r="F183" s="13" t="s">
        <v>895</v>
      </c>
      <c r="G183" s="16" t="s">
        <v>832</v>
      </c>
      <c r="H183" s="16" t="s">
        <v>833</v>
      </c>
      <c r="I183" s="16" t="s">
        <v>896</v>
      </c>
      <c r="J183" s="25" t="s">
        <v>897</v>
      </c>
      <c r="K183" s="24">
        <v>95.4666666666667</v>
      </c>
      <c r="L183" s="16" t="s">
        <v>836</v>
      </c>
    </row>
    <row r="184" ht="20.25" spans="1:12">
      <c r="A184" s="11">
        <v>180</v>
      </c>
      <c r="B184" s="36" t="s">
        <v>898</v>
      </c>
      <c r="C184" s="13" t="s">
        <v>20</v>
      </c>
      <c r="D184" s="27" t="s">
        <v>899</v>
      </c>
      <c r="E184" s="13" t="s">
        <v>22</v>
      </c>
      <c r="F184" s="13" t="s">
        <v>900</v>
      </c>
      <c r="G184" s="16" t="s">
        <v>832</v>
      </c>
      <c r="H184" s="16" t="s">
        <v>833</v>
      </c>
      <c r="I184" s="16" t="s">
        <v>901</v>
      </c>
      <c r="J184" s="25" t="s">
        <v>902</v>
      </c>
      <c r="K184" s="24">
        <v>94.0888888888889</v>
      </c>
      <c r="L184" s="16" t="s">
        <v>836</v>
      </c>
    </row>
    <row r="185" ht="20.25" spans="1:12">
      <c r="A185" s="11">
        <v>181</v>
      </c>
      <c r="B185" s="35" t="s">
        <v>903</v>
      </c>
      <c r="C185" s="13" t="s">
        <v>20</v>
      </c>
      <c r="D185" s="27" t="s">
        <v>904</v>
      </c>
      <c r="E185" s="13" t="s">
        <v>22</v>
      </c>
      <c r="F185" s="13" t="s">
        <v>905</v>
      </c>
      <c r="G185" s="16" t="s">
        <v>832</v>
      </c>
      <c r="H185" s="16" t="s">
        <v>833</v>
      </c>
      <c r="I185" s="16" t="s">
        <v>906</v>
      </c>
      <c r="J185" s="25" t="s">
        <v>907</v>
      </c>
      <c r="K185" s="24">
        <v>95.9555555555555</v>
      </c>
      <c r="L185" s="16" t="s">
        <v>836</v>
      </c>
    </row>
    <row r="186" ht="20.25" spans="1:12">
      <c r="A186" s="11">
        <v>182</v>
      </c>
      <c r="B186" s="33" t="s">
        <v>908</v>
      </c>
      <c r="C186" s="13" t="s">
        <v>20</v>
      </c>
      <c r="D186" s="27" t="s">
        <v>909</v>
      </c>
      <c r="E186" s="13" t="s">
        <v>22</v>
      </c>
      <c r="F186" s="13" t="s">
        <v>910</v>
      </c>
      <c r="G186" s="16" t="s">
        <v>832</v>
      </c>
      <c r="H186" s="16" t="s">
        <v>833</v>
      </c>
      <c r="I186" s="16" t="s">
        <v>911</v>
      </c>
      <c r="J186" s="25" t="s">
        <v>912</v>
      </c>
      <c r="K186" s="24">
        <v>95.9555555555555</v>
      </c>
      <c r="L186" s="16" t="s">
        <v>836</v>
      </c>
    </row>
    <row r="187" ht="20.25" spans="1:12">
      <c r="A187" s="11">
        <v>183</v>
      </c>
      <c r="B187" s="33" t="s">
        <v>913</v>
      </c>
      <c r="C187" s="13" t="s">
        <v>20</v>
      </c>
      <c r="D187" s="27" t="s">
        <v>914</v>
      </c>
      <c r="E187" s="13" t="s">
        <v>22</v>
      </c>
      <c r="F187" s="13" t="s">
        <v>915</v>
      </c>
      <c r="G187" s="16" t="s">
        <v>832</v>
      </c>
      <c r="H187" s="16" t="s">
        <v>833</v>
      </c>
      <c r="I187" s="16" t="s">
        <v>916</v>
      </c>
      <c r="J187" s="25" t="s">
        <v>917</v>
      </c>
      <c r="K187" s="24">
        <v>90.6666666666667</v>
      </c>
      <c r="L187" s="16" t="s">
        <v>836</v>
      </c>
    </row>
    <row r="188" ht="20.25" spans="1:12">
      <c r="A188" s="11">
        <v>184</v>
      </c>
      <c r="B188" s="33" t="s">
        <v>918</v>
      </c>
      <c r="C188" s="13" t="s">
        <v>20</v>
      </c>
      <c r="D188" s="27" t="s">
        <v>919</v>
      </c>
      <c r="E188" s="13" t="s">
        <v>22</v>
      </c>
      <c r="F188" s="13" t="s">
        <v>920</v>
      </c>
      <c r="G188" s="16" t="s">
        <v>832</v>
      </c>
      <c r="H188" s="16" t="s">
        <v>833</v>
      </c>
      <c r="I188" s="16" t="s">
        <v>921</v>
      </c>
      <c r="J188" s="25" t="s">
        <v>922</v>
      </c>
      <c r="K188" s="24">
        <v>95.9555555555555</v>
      </c>
      <c r="L188" s="16" t="s">
        <v>836</v>
      </c>
    </row>
    <row r="189" ht="33" spans="1:12">
      <c r="A189" s="11">
        <v>185</v>
      </c>
      <c r="B189" s="33" t="s">
        <v>923</v>
      </c>
      <c r="C189" s="13" t="s">
        <v>20</v>
      </c>
      <c r="D189" s="27" t="s">
        <v>924</v>
      </c>
      <c r="E189" s="13" t="s">
        <v>22</v>
      </c>
      <c r="F189" s="13" t="s">
        <v>107</v>
      </c>
      <c r="G189" s="16" t="s">
        <v>832</v>
      </c>
      <c r="H189" s="16" t="s">
        <v>833</v>
      </c>
      <c r="I189" s="16" t="s">
        <v>925</v>
      </c>
      <c r="J189" s="25" t="s">
        <v>926</v>
      </c>
      <c r="K189" s="24">
        <v>91.9111111111111</v>
      </c>
      <c r="L189" s="16" t="s">
        <v>836</v>
      </c>
    </row>
    <row r="190" ht="20.25" spans="1:12">
      <c r="A190" s="11">
        <v>186</v>
      </c>
      <c r="B190" s="33" t="s">
        <v>927</v>
      </c>
      <c r="C190" s="13" t="s">
        <v>20</v>
      </c>
      <c r="D190" s="27" t="s">
        <v>928</v>
      </c>
      <c r="E190" s="13" t="s">
        <v>22</v>
      </c>
      <c r="F190" s="13" t="s">
        <v>929</v>
      </c>
      <c r="G190" s="16" t="s">
        <v>832</v>
      </c>
      <c r="H190" s="16" t="s">
        <v>833</v>
      </c>
      <c r="I190" s="16" t="s">
        <v>930</v>
      </c>
      <c r="J190" s="25" t="s">
        <v>855</v>
      </c>
      <c r="K190" s="24">
        <v>94.7111111111111</v>
      </c>
      <c r="L190" s="16" t="s">
        <v>836</v>
      </c>
    </row>
    <row r="191" ht="20.25" spans="1:12">
      <c r="A191" s="11">
        <v>187</v>
      </c>
      <c r="B191" s="33" t="s">
        <v>931</v>
      </c>
      <c r="C191" s="13" t="s">
        <v>20</v>
      </c>
      <c r="D191" s="27" t="s">
        <v>932</v>
      </c>
      <c r="E191" s="13" t="s">
        <v>22</v>
      </c>
      <c r="F191" s="13" t="s">
        <v>933</v>
      </c>
      <c r="G191" s="16" t="s">
        <v>832</v>
      </c>
      <c r="H191" s="16" t="s">
        <v>833</v>
      </c>
      <c r="I191" s="16" t="s">
        <v>934</v>
      </c>
      <c r="J191" s="25" t="s">
        <v>935</v>
      </c>
      <c r="K191" s="24">
        <v>80.4444444444444</v>
      </c>
      <c r="L191" s="16" t="s">
        <v>836</v>
      </c>
    </row>
    <row r="192" ht="20.25" spans="1:12">
      <c r="A192" s="11">
        <v>188</v>
      </c>
      <c r="B192" s="33" t="s">
        <v>936</v>
      </c>
      <c r="C192" s="13" t="s">
        <v>20</v>
      </c>
      <c r="D192" s="27" t="s">
        <v>937</v>
      </c>
      <c r="E192" s="13" t="s">
        <v>22</v>
      </c>
      <c r="F192" s="13" t="s">
        <v>938</v>
      </c>
      <c r="G192" s="16" t="s">
        <v>832</v>
      </c>
      <c r="H192" s="16" t="s">
        <v>833</v>
      </c>
      <c r="I192" s="16" t="s">
        <v>939</v>
      </c>
      <c r="J192" s="25" t="s">
        <v>940</v>
      </c>
      <c r="K192" s="24">
        <v>93.6222222222222</v>
      </c>
      <c r="L192" s="16" t="s">
        <v>836</v>
      </c>
    </row>
    <row r="193" ht="20.25" spans="1:12">
      <c r="A193" s="11">
        <v>189</v>
      </c>
      <c r="B193" s="33" t="s">
        <v>941</v>
      </c>
      <c r="C193" s="13" t="s">
        <v>20</v>
      </c>
      <c r="D193" s="27" t="s">
        <v>942</v>
      </c>
      <c r="E193" s="13" t="s">
        <v>22</v>
      </c>
      <c r="F193" s="13" t="s">
        <v>943</v>
      </c>
      <c r="G193" s="16" t="s">
        <v>832</v>
      </c>
      <c r="H193" s="16" t="s">
        <v>833</v>
      </c>
      <c r="I193" s="16" t="s">
        <v>944</v>
      </c>
      <c r="J193" s="25" t="s">
        <v>945</v>
      </c>
      <c r="K193" s="24">
        <v>85.3333333333333</v>
      </c>
      <c r="L193" s="16" t="s">
        <v>836</v>
      </c>
    </row>
    <row r="194" ht="20.25" spans="1:12">
      <c r="A194" s="11">
        <v>190</v>
      </c>
      <c r="B194" s="33" t="s">
        <v>946</v>
      </c>
      <c r="C194" s="13" t="s">
        <v>20</v>
      </c>
      <c r="D194" s="27" t="s">
        <v>947</v>
      </c>
      <c r="E194" s="13" t="s">
        <v>22</v>
      </c>
      <c r="F194" s="13" t="s">
        <v>948</v>
      </c>
      <c r="G194" s="16" t="s">
        <v>832</v>
      </c>
      <c r="H194" s="16" t="s">
        <v>833</v>
      </c>
      <c r="I194" s="16" t="s">
        <v>949</v>
      </c>
      <c r="J194" s="25" t="s">
        <v>950</v>
      </c>
      <c r="K194" s="24">
        <v>95.9777777777778</v>
      </c>
      <c r="L194" s="16" t="s">
        <v>836</v>
      </c>
    </row>
    <row r="195" ht="20.25" spans="1:12">
      <c r="A195" s="11">
        <v>191</v>
      </c>
      <c r="B195" s="33" t="s">
        <v>951</v>
      </c>
      <c r="C195" s="13" t="s">
        <v>20</v>
      </c>
      <c r="D195" s="27" t="s">
        <v>952</v>
      </c>
      <c r="E195" s="13" t="s">
        <v>22</v>
      </c>
      <c r="F195" s="13" t="s">
        <v>953</v>
      </c>
      <c r="G195" s="16" t="s">
        <v>832</v>
      </c>
      <c r="H195" s="16" t="s">
        <v>833</v>
      </c>
      <c r="I195" s="16" t="s">
        <v>954</v>
      </c>
      <c r="J195" s="25" t="s">
        <v>955</v>
      </c>
      <c r="K195" s="24">
        <v>95.4</v>
      </c>
      <c r="L195" s="16" t="s">
        <v>836</v>
      </c>
    </row>
    <row r="196" ht="20.25" spans="1:12">
      <c r="A196" s="11">
        <v>192</v>
      </c>
      <c r="B196" s="33" t="s">
        <v>956</v>
      </c>
      <c r="C196" s="13" t="s">
        <v>20</v>
      </c>
      <c r="D196" s="27" t="s">
        <v>957</v>
      </c>
      <c r="E196" s="13" t="s">
        <v>22</v>
      </c>
      <c r="F196" s="13" t="s">
        <v>958</v>
      </c>
      <c r="G196" s="16" t="s">
        <v>832</v>
      </c>
      <c r="H196" s="16" t="s">
        <v>833</v>
      </c>
      <c r="I196" s="16" t="s">
        <v>959</v>
      </c>
      <c r="J196" s="25" t="s">
        <v>960</v>
      </c>
      <c r="K196" s="24">
        <v>95.4222222222222</v>
      </c>
      <c r="L196" s="16" t="s">
        <v>836</v>
      </c>
    </row>
    <row r="197" ht="20.25" spans="1:12">
      <c r="A197" s="11">
        <v>193</v>
      </c>
      <c r="B197" s="33" t="s">
        <v>961</v>
      </c>
      <c r="C197" s="13" t="s">
        <v>20</v>
      </c>
      <c r="D197" s="27" t="s">
        <v>962</v>
      </c>
      <c r="E197" s="13" t="s">
        <v>51</v>
      </c>
      <c r="F197" s="13" t="s">
        <v>963</v>
      </c>
      <c r="G197" s="16" t="s">
        <v>832</v>
      </c>
      <c r="H197" s="16" t="s">
        <v>833</v>
      </c>
      <c r="I197" s="16" t="s">
        <v>964</v>
      </c>
      <c r="J197" s="25" t="s">
        <v>965</v>
      </c>
      <c r="K197" s="24">
        <v>85.3333333333333</v>
      </c>
      <c r="L197" s="16" t="s">
        <v>836</v>
      </c>
    </row>
    <row r="198" ht="20.25" spans="1:12">
      <c r="A198" s="11">
        <v>194</v>
      </c>
      <c r="B198" s="33" t="s">
        <v>966</v>
      </c>
      <c r="C198" s="13" t="s">
        <v>20</v>
      </c>
      <c r="D198" s="27" t="s">
        <v>967</v>
      </c>
      <c r="E198" s="13" t="s">
        <v>22</v>
      </c>
      <c r="F198" s="13" t="s">
        <v>948</v>
      </c>
      <c r="G198" s="16" t="s">
        <v>832</v>
      </c>
      <c r="H198" s="16" t="s">
        <v>833</v>
      </c>
      <c r="I198" s="16" t="s">
        <v>968</v>
      </c>
      <c r="J198" s="25" t="s">
        <v>969</v>
      </c>
      <c r="K198" s="24">
        <f>4320/45</f>
        <v>96</v>
      </c>
      <c r="L198" s="16" t="s">
        <v>836</v>
      </c>
    </row>
    <row r="199" ht="33" spans="1:12">
      <c r="A199" s="11">
        <v>195</v>
      </c>
      <c r="B199" s="33" t="s">
        <v>970</v>
      </c>
      <c r="C199" s="13" t="s">
        <v>20</v>
      </c>
      <c r="D199" s="27" t="s">
        <v>971</v>
      </c>
      <c r="E199" s="13" t="s">
        <v>22</v>
      </c>
      <c r="F199" s="13" t="s">
        <v>972</v>
      </c>
      <c r="G199" s="16" t="s">
        <v>832</v>
      </c>
      <c r="H199" s="16" t="s">
        <v>833</v>
      </c>
      <c r="I199" s="16" t="s">
        <v>973</v>
      </c>
      <c r="J199" s="25" t="s">
        <v>974</v>
      </c>
      <c r="K199" s="24">
        <v>94.6222222222222</v>
      </c>
      <c r="L199" s="16" t="s">
        <v>836</v>
      </c>
    </row>
    <row r="200" ht="20.25" spans="1:12">
      <c r="A200" s="11">
        <v>196</v>
      </c>
      <c r="B200" s="33" t="s">
        <v>975</v>
      </c>
      <c r="C200" s="13" t="s">
        <v>20</v>
      </c>
      <c r="D200" s="27" t="s">
        <v>976</v>
      </c>
      <c r="E200" s="13" t="s">
        <v>22</v>
      </c>
      <c r="F200" s="13" t="s">
        <v>977</v>
      </c>
      <c r="G200" s="16" t="s">
        <v>832</v>
      </c>
      <c r="H200" s="16" t="s">
        <v>833</v>
      </c>
      <c r="I200" s="16" t="s">
        <v>978</v>
      </c>
      <c r="J200" s="25" t="s">
        <v>979</v>
      </c>
      <c r="K200" s="24">
        <v>95.3555555555556</v>
      </c>
      <c r="L200" s="16" t="s">
        <v>836</v>
      </c>
    </row>
  </sheetData>
  <mergeCells count="3">
    <mergeCell ref="A1:D1"/>
    <mergeCell ref="A2:L2"/>
    <mergeCell ref="I3:L3"/>
  </mergeCells>
  <dataValidations count="1">
    <dataValidation type="list" allowBlank="1" showInputMessage="1" showErrorMessage="1" sqref="E19 E20 E23 E5:E6 E7:E9 E10:E11 E12:E18 E21:E22">
      <formula1>"男,女"</formula1>
    </dataValidation>
  </dataValidations>
  <printOptions horizontalCentered="1"/>
  <pageMargins left="0.16" right="0.28" top="0.59" bottom="0.59" header="0.51" footer="0.51"/>
  <pageSetup paperSize="9" scale="6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中国石化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3-4补贴花名册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中原油田</dc:creator>
  <cp:lastModifiedBy>吧唧</cp:lastModifiedBy>
  <dcterms:created xsi:type="dcterms:W3CDTF">2019-10-28T06:57:00Z</dcterms:created>
  <cp:lastPrinted>2019-10-31T03:56:00Z</cp:lastPrinted>
  <dcterms:modified xsi:type="dcterms:W3CDTF">2022-03-18T03:43:11Z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816429F23C8C4CD2B4030530A4E7797E</vt:lpwstr>
  </property>
</Properties>
</file>